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unty Sales Tax Info\2024 Sales Tax\"/>
    </mc:Choice>
  </mc:AlternateContent>
  <xr:revisionPtr revIDLastSave="0" documentId="8_{93C23749-05F5-44C6-A5F7-E8B8C22C9DC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ales Tax" sheetId="1" r:id="rId1"/>
    <sheet name="Sales Tax Break Down" sheetId="7" r:id="rId2"/>
    <sheet name="Auto-Non Auto" sheetId="6" r:id="rId3"/>
    <sheet name="Chart1" sheetId="2" r:id="rId4"/>
    <sheet name="Chart2" sheetId="3" r:id="rId5"/>
    <sheet name="Chart3" sheetId="4" r:id="rId6"/>
    <sheet name="Sheet1" sheetId="5" r:id="rId7"/>
  </sheets>
  <definedNames>
    <definedName name="Areax">Chart2!$A$1:$N$18</definedName>
    <definedName name="_xlnm.Print_Area" localSheetId="3">Chart1!$E$4:$O$33</definedName>
    <definedName name="_xlnm.Print_Area" localSheetId="4">Chart2!$A$1:$R$43</definedName>
    <definedName name="_xlnm.Print_Area" localSheetId="5">Chart3!$D$4:$N$33</definedName>
    <definedName name="_xlnm.Print_Area" localSheetId="0">'Sales Tax'!$A$8:$AL$51</definedName>
    <definedName name="_xlnm.Print_Area" localSheetId="1">'Sales Tax Break Down'!#REF!</definedName>
    <definedName name="_xlnm.Print_Area">'Sales Tax'!$A$8:$O$47</definedName>
  </definedNames>
  <calcPr calcId="191029"/>
</workbook>
</file>

<file path=xl/calcChain.xml><?xml version="1.0" encoding="utf-8"?>
<calcChain xmlns="http://schemas.openxmlformats.org/spreadsheetml/2006/main">
  <c r="AK43" i="1" l="1"/>
  <c r="AJ45" i="1"/>
  <c r="AJ43" i="1"/>
  <c r="AI45" i="1"/>
  <c r="AI43" i="1"/>
  <c r="AH45" i="1"/>
  <c r="AH43" i="1"/>
  <c r="AG45" i="1"/>
  <c r="AG43" i="1"/>
  <c r="AF45" i="1"/>
  <c r="AF43" i="1"/>
  <c r="AE45" i="1"/>
  <c r="AE43" i="1"/>
  <c r="AD45" i="1"/>
  <c r="AD43" i="1"/>
  <c r="AK39" i="1"/>
  <c r="AM21" i="1"/>
  <c r="AL20" i="1"/>
  <c r="AL21" i="1"/>
  <c r="AK45" i="1" l="1"/>
  <c r="AM19" i="1"/>
  <c r="AL18" i="1"/>
  <c r="AL19" i="1"/>
  <c r="H5" i="7" l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4" i="7"/>
  <c r="AM17" i="1"/>
  <c r="AL16" i="1"/>
  <c r="AL17" i="1"/>
  <c r="AL45" i="1" l="1"/>
  <c r="AL15" i="1" l="1"/>
  <c r="AK47" i="1" l="1"/>
  <c r="AK49" i="1" s="1"/>
  <c r="AM15" i="1"/>
  <c r="AJ39" i="1" l="1"/>
  <c r="AG40" i="1" l="1"/>
  <c r="AH40" i="1"/>
  <c r="AL49" i="1" l="1"/>
  <c r="AJ47" i="1"/>
  <c r="AJ49" i="1" s="1"/>
  <c r="AI39" i="1" l="1"/>
  <c r="AI40" i="1" s="1"/>
  <c r="AI47" i="1" l="1"/>
  <c r="AI49" i="1" s="1"/>
  <c r="AH39" i="1" l="1"/>
  <c r="AL47" i="1" l="1"/>
  <c r="AH47" i="1"/>
  <c r="AH49" i="1" s="1"/>
  <c r="AG39" i="1" l="1"/>
  <c r="AG47" i="1" l="1"/>
  <c r="AG49" i="1" s="1"/>
  <c r="AD47" i="1" l="1"/>
  <c r="AD49" i="1" s="1"/>
  <c r="AF47" i="1"/>
  <c r="AF49" i="1" s="1"/>
  <c r="AE47" i="1"/>
  <c r="AE49" i="1" s="1"/>
  <c r="AF39" i="1"/>
  <c r="AE39" i="1" l="1"/>
  <c r="AD39" i="1"/>
  <c r="C15" i="5"/>
  <c r="D23" i="5" s="1"/>
  <c r="E23" i="5" s="1"/>
  <c r="E20" i="5"/>
  <c r="F20" i="5"/>
  <c r="D13" i="5"/>
  <c r="D11" i="5"/>
  <c r="D9" i="5"/>
  <c r="D7" i="5"/>
  <c r="D15" i="5" s="1"/>
  <c r="AC39" i="1"/>
  <c r="AB39" i="1"/>
  <c r="AA39" i="1"/>
  <c r="Z39" i="1"/>
  <c r="Y39" i="1"/>
  <c r="X39" i="1"/>
  <c r="W39" i="1"/>
  <c r="V39" i="1"/>
  <c r="C18" i="4"/>
  <c r="B17" i="4"/>
  <c r="C16" i="4"/>
  <c r="B15" i="4"/>
  <c r="D17" i="2"/>
  <c r="C17" i="2"/>
  <c r="N15" i="1"/>
  <c r="P15" i="1"/>
  <c r="R15" i="1"/>
  <c r="N17" i="1"/>
  <c r="P17" i="1"/>
  <c r="R17" i="1"/>
  <c r="N19" i="1"/>
  <c r="P19" i="1"/>
  <c r="R19" i="1"/>
  <c r="N21" i="1"/>
  <c r="P21" i="1"/>
  <c r="R21" i="1"/>
  <c r="N23" i="1"/>
  <c r="P23" i="1"/>
  <c r="R23" i="1"/>
  <c r="N25" i="1"/>
  <c r="P25" i="1"/>
  <c r="R25" i="1"/>
  <c r="N27" i="1"/>
  <c r="P27" i="1"/>
  <c r="R27" i="1"/>
  <c r="N29" i="1"/>
  <c r="P29" i="1"/>
  <c r="R29" i="1"/>
  <c r="N31" i="1"/>
  <c r="P31" i="1"/>
  <c r="R31" i="1"/>
  <c r="N33" i="1"/>
  <c r="P33" i="1"/>
  <c r="R33" i="1"/>
  <c r="N35" i="1"/>
  <c r="P35" i="1"/>
  <c r="R35" i="1"/>
  <c r="N37" i="1"/>
  <c r="P37" i="1"/>
  <c r="R37" i="1"/>
  <c r="C39" i="1"/>
  <c r="B2" i="4" s="1"/>
  <c r="D39" i="1"/>
  <c r="B3" i="2" s="1"/>
  <c r="E39" i="1"/>
  <c r="B4" i="4" s="1"/>
  <c r="F39" i="1"/>
  <c r="B5" i="2" s="1"/>
  <c r="G39" i="1"/>
  <c r="B6" i="4" s="1"/>
  <c r="H39" i="1"/>
  <c r="B7" i="2"/>
  <c r="I39" i="1"/>
  <c r="B8" i="2" s="1"/>
  <c r="J39" i="1"/>
  <c r="C9" i="4" s="1"/>
  <c r="K39" i="1"/>
  <c r="B10" i="2" s="1"/>
  <c r="B10" i="4"/>
  <c r="L39" i="1"/>
  <c r="B11" i="2" s="1"/>
  <c r="M39" i="1"/>
  <c r="B12" i="4" s="1"/>
  <c r="B13" i="4" s="1"/>
  <c r="O39" i="1"/>
  <c r="B13" i="2" s="1"/>
  <c r="Q39" i="1"/>
  <c r="S39" i="1"/>
  <c r="T39" i="1"/>
  <c r="T40" i="1" s="1"/>
  <c r="U39" i="1"/>
  <c r="U40" i="1" s="1"/>
  <c r="C15" i="2"/>
  <c r="D15" i="2"/>
  <c r="C16" i="2"/>
  <c r="D16" i="2"/>
  <c r="O7" i="3"/>
  <c r="Q7" i="3"/>
  <c r="R7" i="3"/>
  <c r="O8" i="3"/>
  <c r="Q8" i="3"/>
  <c r="R8" i="3"/>
  <c r="O9" i="3"/>
  <c r="Q9" i="3"/>
  <c r="R9" i="3"/>
  <c r="O10" i="3"/>
  <c r="Q10" i="3"/>
  <c r="R10" i="3"/>
  <c r="O11" i="3"/>
  <c r="Q11" i="3"/>
  <c r="R11" i="3"/>
  <c r="O12" i="3"/>
  <c r="Q12" i="3"/>
  <c r="R12" i="3"/>
  <c r="O13" i="3"/>
  <c r="Q13" i="3"/>
  <c r="R13" i="3"/>
  <c r="O14" i="3"/>
  <c r="Q14" i="3"/>
  <c r="R14" i="3"/>
  <c r="O15" i="3"/>
  <c r="Q15" i="3"/>
  <c r="R15" i="3"/>
  <c r="O16" i="3"/>
  <c r="Q16" i="3"/>
  <c r="R16" i="3"/>
  <c r="O17" i="3"/>
  <c r="Q17" i="3"/>
  <c r="R17" i="3"/>
  <c r="O18" i="3"/>
  <c r="Q18" i="3"/>
  <c r="R18" i="3"/>
  <c r="F23" i="5"/>
  <c r="F26" i="5"/>
  <c r="H20" i="5"/>
  <c r="F28" i="5"/>
  <c r="C7" i="4"/>
  <c r="C13" i="4" l="1"/>
  <c r="C14" i="4" s="1"/>
  <c r="AA40" i="1"/>
  <c r="B12" i="2"/>
  <c r="D13" i="2" s="1"/>
  <c r="AC40" i="1"/>
  <c r="W40" i="1"/>
  <c r="AF40" i="1"/>
  <c r="B6" i="2"/>
  <c r="D7" i="2" s="1"/>
  <c r="AD40" i="1"/>
  <c r="B2" i="2"/>
  <c r="Z40" i="1"/>
  <c r="Q40" i="1"/>
  <c r="Y40" i="1"/>
  <c r="R39" i="1"/>
  <c r="P39" i="1"/>
  <c r="AB40" i="1"/>
  <c r="Y44" i="1"/>
  <c r="V40" i="1"/>
  <c r="S40" i="1"/>
  <c r="X40" i="1"/>
  <c r="N39" i="1"/>
  <c r="B5" i="4"/>
  <c r="B11" i="4"/>
  <c r="AE40" i="1"/>
  <c r="C11" i="2"/>
  <c r="C9" i="2"/>
  <c r="C8" i="4"/>
  <c r="C7" i="2"/>
  <c r="D14" i="2"/>
  <c r="C14" i="2"/>
  <c r="D6" i="2"/>
  <c r="C6" i="2"/>
  <c r="C4" i="2"/>
  <c r="C12" i="2"/>
  <c r="D12" i="2"/>
  <c r="B3" i="4"/>
  <c r="C13" i="2"/>
  <c r="C5" i="4"/>
  <c r="C6" i="4" s="1"/>
  <c r="B8" i="4"/>
  <c r="B9" i="4" s="1"/>
  <c r="B4" i="2"/>
  <c r="D4" i="2" s="1"/>
  <c r="C3" i="4"/>
  <c r="C11" i="4"/>
  <c r="C12" i="4" s="1"/>
  <c r="B9" i="2"/>
  <c r="D8" i="2" s="1"/>
  <c r="D11" i="2"/>
  <c r="C10" i="4" l="1"/>
  <c r="C8" i="2"/>
  <c r="C4" i="4"/>
  <c r="C5" i="2"/>
  <c r="D5" i="2"/>
  <c r="C3" i="2"/>
  <c r="B7" i="4"/>
  <c r="D3" i="2"/>
  <c r="D10" i="2"/>
  <c r="C10" i="2"/>
  <c r="D9" i="2"/>
</calcChain>
</file>

<file path=xl/sharedStrings.xml><?xml version="1.0" encoding="utf-8"?>
<sst xmlns="http://schemas.openxmlformats.org/spreadsheetml/2006/main" count="354" uniqueCount="123">
  <si>
    <t xml:space="preserve">MONTH </t>
  </si>
  <si>
    <t>EARNED</t>
  </si>
  <si>
    <t xml:space="preserve">NOVEMBER </t>
  </si>
  <si>
    <t xml:space="preserve">DECEMBER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</si>
  <si>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</si>
  <si>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</si>
  <si>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</si>
  <si>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</si>
  <si>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</si>
  <si>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</si>
  <si>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</si>
  <si>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</si>
  <si>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</si>
  <si>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</si>
  <si>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MONTH</t>
  </si>
  <si>
    <t>RECEIVED</t>
  </si>
  <si>
    <t>NOVEMBER</t>
  </si>
  <si>
    <t>DECEMBER</t>
  </si>
  <si>
    <t>YEAR</t>
  </si>
  <si>
    <t>1993</t>
  </si>
  <si>
    <t>=</t>
  </si>
  <si>
    <t xml:space="preserve">                            PERMISSIVE SALES TAX</t>
  </si>
  <si>
    <t>1994</t>
  </si>
  <si>
    <t>1995</t>
  </si>
  <si>
    <t>1996</t>
  </si>
  <si>
    <t>1997</t>
  </si>
  <si>
    <t>1998</t>
  </si>
  <si>
    <t>1999</t>
  </si>
  <si>
    <t>2000</t>
  </si>
  <si>
    <t>DIFFERENCE</t>
  </si>
  <si>
    <t>BETWEEN</t>
  </si>
  <si>
    <t>2002 &amp; 2003</t>
  </si>
  <si>
    <t>2003 &amp; 2004</t>
  </si>
  <si>
    <t>==============</t>
  </si>
  <si>
    <t>2004 &amp; 2005</t>
  </si>
  <si>
    <t>Sales Tax</t>
  </si>
  <si>
    <t>2001</t>
  </si>
  <si>
    <t>2002</t>
  </si>
  <si>
    <t>2003</t>
  </si>
  <si>
    <t>2004</t>
  </si>
  <si>
    <t>2005</t>
  </si>
  <si>
    <t>2Yr Median</t>
  </si>
  <si>
    <t>3Yr Average</t>
  </si>
  <si>
    <t>2006</t>
  </si>
  <si>
    <t>PERMISSIVE SALES TAX</t>
  </si>
  <si>
    <t>2007</t>
  </si>
  <si>
    <t>Odd Years</t>
  </si>
  <si>
    <t>Even Years</t>
  </si>
  <si>
    <t>2008</t>
  </si>
  <si>
    <t>2009</t>
  </si>
  <si>
    <t>2010</t>
  </si>
  <si>
    <t>Prior</t>
  </si>
  <si>
    <t>Current</t>
  </si>
  <si>
    <t xml:space="preserve">PERCENT </t>
  </si>
  <si>
    <t>CHANGED</t>
  </si>
  <si>
    <t>LOCAL SALES TAX COLLECTED</t>
  </si>
  <si>
    <t>Comparison of current to history</t>
  </si>
  <si>
    <t>2016(Est)</t>
  </si>
  <si>
    <t xml:space="preserve">Budget est - 2017 sales tax reduction for Medicare/Medicaid elimination </t>
  </si>
  <si>
    <t>Est 2016 using 2% increase</t>
  </si>
  <si>
    <t>Last four months receipts as % of total</t>
  </si>
  <si>
    <t xml:space="preserve">Reduction of last four months for elim of </t>
  </si>
  <si>
    <t xml:space="preserve">    Medicare &amp; Medicaid</t>
  </si>
  <si>
    <t>Sales tax receipts</t>
  </si>
  <si>
    <t>Est at 2% incr</t>
  </si>
  <si>
    <t>Actual</t>
  </si>
  <si>
    <t xml:space="preserve">LOCAL SALES TAX ESTMATE </t>
  </si>
  <si>
    <t>Est at 1% incr</t>
  </si>
  <si>
    <t>Y-T-D Difference 2018</t>
  </si>
  <si>
    <t>Y-T-D Difference 2019</t>
  </si>
  <si>
    <t>Y-T-D Difference 2017</t>
  </si>
  <si>
    <t>(-Over) under</t>
  </si>
  <si>
    <t>% Change over previous</t>
  </si>
  <si>
    <t>Regular Sales</t>
  </si>
  <si>
    <t>Direct Pay</t>
  </si>
  <si>
    <t>Sellers Use</t>
  </si>
  <si>
    <t>Consumers Use</t>
  </si>
  <si>
    <t>Motor Vehicle</t>
  </si>
  <si>
    <t>Watercraft and Outboard Motors</t>
  </si>
  <si>
    <t>Liquor Control</t>
  </si>
  <si>
    <t>Voluntary Payments</t>
  </si>
  <si>
    <t>Assessment Payments</t>
  </si>
  <si>
    <t>Audit Payments</t>
  </si>
  <si>
    <t>Sales Tax on Motor Fuel</t>
  </si>
  <si>
    <t>Certified Assessment Payments</t>
  </si>
  <si>
    <t>Statewide Master</t>
  </si>
  <si>
    <t>Streamline Sales-Intrastate</t>
  </si>
  <si>
    <t>Streamline Sales-Interstate</t>
  </si>
  <si>
    <t>Streamline Use</t>
  </si>
  <si>
    <t>Use Tax from Ohio IT 1040</t>
  </si>
  <si>
    <t>Non-Resident Motor Vehicle</t>
  </si>
  <si>
    <t>Non-Resident Watercraft</t>
  </si>
  <si>
    <t>Transient Sales</t>
  </si>
  <si>
    <t>Amnesty 2012</t>
  </si>
  <si>
    <t>Use Tax on Cigarettes</t>
  </si>
  <si>
    <t>Amnesty 2018</t>
  </si>
  <si>
    <t>$0.00</t>
  </si>
  <si>
    <t>Total</t>
  </si>
  <si>
    <t xml:space="preserve">Year </t>
  </si>
  <si>
    <t>Y-T-Difference 2020</t>
  </si>
  <si>
    <t>Y-T-D Difference 2021</t>
  </si>
  <si>
    <t>Y-T-D Difference 2022</t>
  </si>
  <si>
    <t>Y-T-D Difference 2023</t>
  </si>
  <si>
    <t>Year</t>
  </si>
  <si>
    <t>2023 &amp; 2024</t>
  </si>
  <si>
    <t>Y-T-D Difference 2024</t>
  </si>
  <si>
    <t>2024 Appropriations Difference</t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</si>
  <si>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December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2023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</si>
  <si>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t>The Tax Commissioner being fully advised and in accordance with the Ohio Revised Code, determines the allocation to be as follows:</t>
  </si>
  <si>
    <t>Current Period Receipts</t>
  </si>
  <si>
    <r>
      <rPr>
        <sz val="8"/>
        <color theme="1"/>
        <rFont val="Andale WT"/>
        <family val="2"/>
      </rPr>
      <t>October,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</si>
  <si>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September,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</si>
  <si>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t>Prior  Receipts</t>
  </si>
  <si>
    <t>Total Receipts  by Period</t>
  </si>
  <si>
    <t xml:space="preserve">  </t>
  </si>
  <si>
    <t>Total Receipts</t>
  </si>
  <si>
    <t>Adjustments</t>
  </si>
  <si>
    <t>Less Refund</t>
  </si>
  <si>
    <t xml:space="preserve">Aggregate Tax Receipts </t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</si>
  <si>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</si>
  <si>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t>Total Tax Allocation</t>
  </si>
  <si>
    <t>2024 Appropriation</t>
  </si>
  <si>
    <t>2024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</si>
</sst>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0.000000%"/>
    <numFmt numFmtId="167" formatCode="[$$-409]#,##0.00;\([$$-409]#,##0.00\);\$\0\.\0\0"/>
  </numFmts>
  <fonts count="15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Tahoma"/>
      <family val="2"/>
    </font>
    <font>
      <sz val="12"/>
      <name val="Arial"/>
      <family val="2"/>
    </font>
    <font>
      <sz val="8"/>
      <color theme="1"/>
      <name val="Andale WT"/>
      <family val="2"/>
    </font>
    <font>
      <b/>
      <sz val="8"/>
      <color theme="1"/>
      <name val="Andale W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D2E2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11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fill"/>
    </xf>
    <xf numFmtId="164" fontId="2" fillId="0" borderId="1" xfId="0" applyNumberFormat="1" applyFont="1" applyBorder="1" applyAlignment="1"/>
    <xf numFmtId="0" fontId="5" fillId="0" borderId="1" xfId="0" applyNumberFormat="1" applyFont="1" applyBorder="1" applyAlignment="1" applyProtection="1"/>
    <xf numFmtId="0" fontId="5" fillId="0" borderId="0" xfId="0" applyNumberFormat="1" applyFont="1" applyAlignment="1" applyProtection="1">
      <alignment horizontal="center"/>
    </xf>
    <xf numFmtId="0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/>
    <xf numFmtId="0" fontId="1" fillId="0" borderId="0" xfId="0" applyNumberFormat="1" applyFont="1" applyBorder="1" applyAlignment="1"/>
    <xf numFmtId="164" fontId="2" fillId="2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164" fontId="2" fillId="0" borderId="0" xfId="0" applyNumberFormat="1" applyFont="1" applyBorder="1" applyAlignment="1"/>
    <xf numFmtId="164" fontId="1" fillId="0" borderId="0" xfId="0" applyNumberFormat="1" applyFont="1" applyBorder="1"/>
    <xf numFmtId="164" fontId="2" fillId="2" borderId="2" xfId="0" applyNumberFormat="1" applyFont="1" applyFill="1" applyBorder="1" applyAlignment="1"/>
    <xf numFmtId="164" fontId="6" fillId="2" borderId="2" xfId="0" applyNumberFormat="1" applyFont="1" applyFill="1" applyBorder="1" applyAlignment="1"/>
    <xf numFmtId="0" fontId="1" fillId="0" borderId="2" xfId="0" applyNumberFormat="1" applyFont="1" applyBorder="1" applyAlignment="1"/>
    <xf numFmtId="164" fontId="2" fillId="0" borderId="2" xfId="0" applyNumberFormat="1" applyFont="1" applyBorder="1" applyAlignment="1"/>
    <xf numFmtId="164" fontId="1" fillId="0" borderId="2" xfId="0" applyNumberFormat="1" applyFont="1" applyBorder="1"/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/>
    <xf numFmtId="164" fontId="2" fillId="2" borderId="5" xfId="0" applyNumberFormat="1" applyFont="1" applyFill="1" applyBorder="1" applyAlignment="1"/>
    <xf numFmtId="164" fontId="2" fillId="0" borderId="4" xfId="0" applyNumberFormat="1" applyFont="1" applyBorder="1" applyAlignment="1"/>
    <xf numFmtId="164" fontId="2" fillId="0" borderId="5" xfId="0" applyNumberFormat="1" applyFont="1" applyBorder="1" applyAlignment="1"/>
    <xf numFmtId="164" fontId="2" fillId="2" borderId="4" xfId="0" applyNumberFormat="1" applyFont="1" applyFill="1" applyBorder="1" applyAlignment="1"/>
    <xf numFmtId="164" fontId="5" fillId="0" borderId="4" xfId="0" applyNumberFormat="1" applyFont="1" applyBorder="1" applyAlignment="1">
      <alignment horizontal="fill"/>
    </xf>
    <xf numFmtId="164" fontId="2" fillId="0" borderId="3" xfId="0" applyNumberFormat="1" applyFont="1" applyBorder="1" applyAlignment="1"/>
    <xf numFmtId="0" fontId="1" fillId="0" borderId="4" xfId="0" applyNumberFormat="1" applyFont="1" applyBorder="1" applyAlignment="1"/>
    <xf numFmtId="0" fontId="1" fillId="0" borderId="4" xfId="0" applyNumberFormat="1" applyFont="1" applyBorder="1"/>
    <xf numFmtId="0" fontId="4" fillId="0" borderId="4" xfId="0" applyNumberFormat="1" applyFont="1" applyBorder="1" applyAlignment="1"/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6" fillId="0" borderId="3" xfId="0" applyNumberFormat="1" applyFont="1" applyBorder="1" applyAlignment="1"/>
    <xf numFmtId="164" fontId="6" fillId="2" borderId="5" xfId="0" applyNumberFormat="1" applyFont="1" applyFill="1" applyBorder="1" applyAlignment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6" fillId="2" borderId="4" xfId="0" applyNumberFormat="1" applyFont="1" applyFill="1" applyBorder="1" applyAlignment="1"/>
    <xf numFmtId="0" fontId="6" fillId="0" borderId="3" xfId="0" applyNumberFormat="1" applyFont="1" applyBorder="1" applyAlignment="1"/>
    <xf numFmtId="0" fontId="1" fillId="0" borderId="3" xfId="0" applyNumberFormat="1" applyFont="1" applyBorder="1"/>
    <xf numFmtId="164" fontId="1" fillId="0" borderId="4" xfId="0" applyNumberFormat="1" applyFont="1" applyBorder="1" applyAlignment="1"/>
    <xf numFmtId="165" fontId="1" fillId="0" borderId="4" xfId="0" applyNumberFormat="1" applyFont="1" applyBorder="1" applyAlignment="1"/>
    <xf numFmtId="0" fontId="5" fillId="0" borderId="6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/>
    <xf numFmtId="165" fontId="1" fillId="0" borderId="2" xfId="0" applyNumberFormat="1" applyFont="1" applyBorder="1" applyAlignment="1"/>
    <xf numFmtId="165" fontId="1" fillId="0" borderId="0" xfId="0" applyNumberFormat="1" applyFont="1" applyBorder="1" applyAlignment="1"/>
    <xf numFmtId="0" fontId="2" fillId="0" borderId="4" xfId="0" applyNumberFormat="1" applyFont="1" applyBorder="1" applyAlignment="1" applyProtection="1"/>
    <xf numFmtId="0" fontId="5" fillId="0" borderId="3" xfId="0" applyNumberFormat="1" applyFont="1" applyBorder="1" applyAlignment="1" applyProtection="1"/>
    <xf numFmtId="0" fontId="2" fillId="0" borderId="3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3" fillId="0" borderId="8" xfId="0" applyNumberFormat="1" applyFont="1" applyBorder="1" applyAlignment="1"/>
    <xf numFmtId="0" fontId="1" fillId="0" borderId="9" xfId="0" applyNumberFormat="1" applyFont="1" applyBorder="1"/>
    <xf numFmtId="0" fontId="1" fillId="0" borderId="8" xfId="0" applyNumberFormat="1" applyFont="1" applyBorder="1"/>
    <xf numFmtId="0" fontId="1" fillId="0" borderId="8" xfId="0" applyNumberFormat="1" applyFont="1" applyBorder="1" applyAlignment="1"/>
    <xf numFmtId="165" fontId="1" fillId="0" borderId="10" xfId="0" applyNumberFormat="1" applyFont="1" applyBorder="1" applyAlignment="1"/>
    <xf numFmtId="165" fontId="1" fillId="0" borderId="11" xfId="0" applyNumberFormat="1" applyFont="1" applyBorder="1" applyAlignment="1"/>
    <xf numFmtId="0" fontId="8" fillId="0" borderId="4" xfId="0" quotePrefix="1" applyNumberFormat="1" applyFont="1" applyBorder="1" applyAlignment="1"/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/>
    <xf numFmtId="165" fontId="1" fillId="0" borderId="5" xfId="0" applyNumberFormat="1" applyFont="1" applyBorder="1" applyAlignment="1"/>
    <xf numFmtId="0" fontId="5" fillId="0" borderId="4" xfId="0" applyNumberFormat="1" applyFont="1" applyBorder="1" applyAlignment="1" applyProtection="1"/>
    <xf numFmtId="0" fontId="1" fillId="0" borderId="12" xfId="0" applyNumberFormat="1" applyFont="1" applyBorder="1" applyAlignment="1"/>
    <xf numFmtId="0" fontId="1" fillId="0" borderId="13" xfId="0" applyNumberFormat="1" applyFont="1" applyBorder="1" applyAlignment="1"/>
    <xf numFmtId="0" fontId="9" fillId="0" borderId="14" xfId="0" applyNumberFormat="1" applyFont="1" applyFill="1" applyBorder="1" applyAlignment="1">
      <alignment horizontal="center" wrapText="1"/>
    </xf>
    <xf numFmtId="10" fontId="1" fillId="0" borderId="0" xfId="0" applyNumberFormat="1" applyFont="1" applyBorder="1" applyAlignment="1">
      <alignment horizontal="center" vertical="center"/>
    </xf>
    <xf numFmtId="0" fontId="0" fillId="0" borderId="0" xfId="0" quotePrefix="1"/>
    <xf numFmtId="0" fontId="1" fillId="0" borderId="4" xfId="0" applyNumberFormat="1" applyFont="1" applyBorder="1" applyAlignment="1" applyProtection="1"/>
    <xf numFmtId="0" fontId="1" fillId="0" borderId="0" xfId="0" applyNumberFormat="1" applyFont="1" applyAlignment="1" applyProtection="1"/>
    <xf numFmtId="164" fontId="1" fillId="0" borderId="0" xfId="0" applyNumberFormat="1" applyFont="1" applyAlignment="1"/>
    <xf numFmtId="0" fontId="1" fillId="0" borderId="9" xfId="0" applyNumberFormat="1" applyFont="1" applyBorder="1" applyAlignment="1" applyProtection="1"/>
    <xf numFmtId="0" fontId="1" fillId="0" borderId="8" xfId="0" applyNumberFormat="1" applyFont="1" applyBorder="1" applyAlignment="1" applyProtection="1"/>
    <xf numFmtId="0" fontId="1" fillId="0" borderId="9" xfId="0" applyNumberFormat="1" applyFont="1" applyBorder="1" applyAlignment="1"/>
    <xf numFmtId="164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1" fillId="2" borderId="5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164" fontId="1" fillId="2" borderId="5" xfId="0" applyNumberFormat="1" applyFont="1" applyFill="1" applyBorder="1" applyAlignment="1"/>
    <xf numFmtId="164" fontId="1" fillId="2" borderId="2" xfId="0" applyNumberFormat="1" applyFont="1" applyFill="1" applyBorder="1" applyAlignment="1"/>
    <xf numFmtId="164" fontId="1" fillId="0" borderId="5" xfId="0" applyNumberFormat="1" applyFont="1" applyBorder="1" applyAlignment="1"/>
    <xf numFmtId="0" fontId="1" fillId="0" borderId="5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164" fontId="1" fillId="0" borderId="2" xfId="0" applyNumberFormat="1" applyFont="1" applyBorder="1" applyAlignment="1"/>
    <xf numFmtId="0" fontId="2" fillId="2" borderId="5" xfId="0" applyNumberFormat="1" applyFont="1" applyFill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5" fillId="0" borderId="4" xfId="0" applyNumberFormat="1" applyFont="1" applyBorder="1" applyAlignment="1" applyProtection="1">
      <alignment horizontal="center"/>
    </xf>
    <xf numFmtId="165" fontId="1" fillId="0" borderId="15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NumberFormat="1" applyFont="1" applyFill="1" applyBorder="1" applyAlignment="1">
      <alignment horizontal="center" wrapText="1"/>
    </xf>
    <xf numFmtId="164" fontId="5" fillId="0" borderId="9" xfId="0" applyNumberFormat="1" applyFont="1" applyBorder="1" applyAlignment="1">
      <alignment horizontal="fill"/>
    </xf>
    <xf numFmtId="164" fontId="5" fillId="0" borderId="0" xfId="0" applyNumberFormat="1" applyFont="1" applyBorder="1" applyAlignment="1">
      <alignment horizontal="fill"/>
    </xf>
    <xf numFmtId="165" fontId="1" fillId="0" borderId="0" xfId="0" applyNumberFormat="1" applyFont="1" applyAlignment="1"/>
    <xf numFmtId="165" fontId="1" fillId="0" borderId="16" xfId="0" applyNumberFormat="1" applyFont="1" applyBorder="1" applyAlignment="1"/>
    <xf numFmtId="0" fontId="1" fillId="0" borderId="0" xfId="0" applyNumberFormat="1" applyFont="1" applyBorder="1"/>
    <xf numFmtId="165" fontId="1" fillId="0" borderId="11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/>
    <xf numFmtId="10" fontId="1" fillId="0" borderId="0" xfId="0" applyNumberFormat="1" applyFont="1" applyAlignment="1"/>
    <xf numFmtId="165" fontId="1" fillId="0" borderId="15" xfId="0" applyNumberFormat="1" applyFont="1" applyBorder="1" applyAlignment="1"/>
    <xf numFmtId="10" fontId="1" fillId="0" borderId="15" xfId="0" applyNumberFormat="1" applyFont="1" applyBorder="1" applyAlignment="1"/>
    <xf numFmtId="0" fontId="1" fillId="0" borderId="17" xfId="0" applyNumberFormat="1" applyFont="1" applyBorder="1" applyAlignment="1"/>
    <xf numFmtId="165" fontId="1" fillId="0" borderId="17" xfId="0" applyNumberFormat="1" applyFont="1" applyBorder="1" applyAlignment="1"/>
    <xf numFmtId="0" fontId="1" fillId="0" borderId="18" xfId="0" applyNumberFormat="1" applyFont="1" applyBorder="1" applyAlignment="1"/>
    <xf numFmtId="164" fontId="2" fillId="0" borderId="19" xfId="0" applyNumberFormat="1" applyFont="1" applyBorder="1" applyAlignment="1"/>
    <xf numFmtId="165" fontId="1" fillId="0" borderId="20" xfId="0" applyNumberFormat="1" applyFont="1" applyBorder="1" applyAlignment="1"/>
    <xf numFmtId="0" fontId="1" fillId="0" borderId="4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/>
    <xf numFmtId="0" fontId="2" fillId="0" borderId="0" xfId="0" applyNumberFormat="1" applyFont="1" applyBorder="1" applyAlignment="1"/>
    <xf numFmtId="0" fontId="8" fillId="0" borderId="0" xfId="0" applyNumberFormat="1" applyFont="1" applyBorder="1" applyAlignment="1"/>
    <xf numFmtId="0" fontId="7" fillId="0" borderId="0" xfId="0" applyNumberFormat="1" applyFont="1" applyBorder="1" applyAlignment="1"/>
    <xf numFmtId="164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/>
    <xf numFmtId="0" fontId="2" fillId="0" borderId="16" xfId="0" applyNumberFormat="1" applyFont="1" applyBorder="1" applyAlignment="1" applyProtection="1"/>
    <xf numFmtId="0" fontId="2" fillId="0" borderId="16" xfId="0" applyNumberFormat="1" applyFont="1" applyBorder="1" applyAlignment="1"/>
    <xf numFmtId="164" fontId="2" fillId="0" borderId="16" xfId="0" applyNumberFormat="1" applyFont="1" applyBorder="1" applyAlignment="1"/>
    <xf numFmtId="0" fontId="1" fillId="0" borderId="16" xfId="0" applyNumberFormat="1" applyFont="1" applyBorder="1" applyAlignment="1"/>
    <xf numFmtId="0" fontId="3" fillId="0" borderId="0" xfId="0" applyNumberFormat="1" applyFont="1" applyBorder="1" applyAlignment="1"/>
    <xf numFmtId="0" fontId="10" fillId="0" borderId="0" xfId="0" applyNumberFormat="1" applyFont="1" applyBorder="1" applyAlignment="1"/>
    <xf numFmtId="0" fontId="1" fillId="0" borderId="16" xfId="0" applyNumberFormat="1" applyFont="1" applyBorder="1"/>
    <xf numFmtId="0" fontId="5" fillId="0" borderId="0" xfId="0" applyNumberFormat="1" applyFont="1" applyBorder="1" applyAlignment="1" applyProtection="1"/>
    <xf numFmtId="164" fontId="5" fillId="0" borderId="12" xfId="0" applyNumberFormat="1" applyFont="1" applyBorder="1" applyAlignment="1">
      <alignment horizontal="fill"/>
    </xf>
    <xf numFmtId="0" fontId="8" fillId="0" borderId="0" xfId="0" quotePrefix="1" applyNumberFormat="1" applyFont="1" applyBorder="1" applyAlignment="1"/>
    <xf numFmtId="0" fontId="1" fillId="0" borderId="21" xfId="0" applyNumberFormat="1" applyFont="1" applyBorder="1" applyAlignment="1"/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/>
    <xf numFmtId="4" fontId="0" fillId="0" borderId="0" xfId="0" applyNumberFormat="1"/>
    <xf numFmtId="0" fontId="0" fillId="0" borderId="0" xfId="0" applyBorder="1"/>
    <xf numFmtId="10" fontId="0" fillId="0" borderId="0" xfId="0" applyNumberFormat="1"/>
    <xf numFmtId="0" fontId="5" fillId="0" borderId="0" xfId="0" applyFont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6" fontId="1" fillId="0" borderId="2" xfId="0" applyNumberFormat="1" applyFont="1" applyBorder="1" applyAlignment="1"/>
    <xf numFmtId="10" fontId="1" fillId="0" borderId="2" xfId="0" applyNumberFormat="1" applyFont="1" applyBorder="1" applyAlignment="1"/>
    <xf numFmtId="0" fontId="1" fillId="0" borderId="0" xfId="0" applyNumberFormat="1" applyFont="1" applyBorder="1" applyAlignment="1" applyProtection="1"/>
    <xf numFmtId="0" fontId="1" fillId="0" borderId="7" xfId="0" applyNumberFormat="1" applyFont="1" applyBorder="1" applyAlignment="1"/>
    <xf numFmtId="43" fontId="1" fillId="0" borderId="0" xfId="0" applyNumberFormat="1" applyFont="1" applyBorder="1" applyAlignment="1"/>
    <xf numFmtId="0" fontId="5" fillId="0" borderId="0" xfId="0" applyNumberFormat="1" applyFont="1" applyAlignment="1">
      <alignment wrapText="1"/>
    </xf>
    <xf numFmtId="1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24" xfId="0" applyNumberFormat="1" applyFont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/>
    <xf numFmtId="0" fontId="8" fillId="0" borderId="15" xfId="0" quotePrefix="1" applyNumberFormat="1" applyFont="1" applyBorder="1" applyAlignment="1"/>
    <xf numFmtId="165" fontId="1" fillId="0" borderId="9" xfId="0" applyNumberFormat="1" applyFont="1" applyBorder="1" applyAlignment="1"/>
    <xf numFmtId="164" fontId="2" fillId="0" borderId="11" xfId="0" applyNumberFormat="1" applyFont="1" applyBorder="1" applyAlignment="1"/>
    <xf numFmtId="10" fontId="1" fillId="0" borderId="0" xfId="2" applyNumberFormat="1" applyFont="1" applyAlignment="1"/>
    <xf numFmtId="165" fontId="1" fillId="0" borderId="15" xfId="0" applyNumberFormat="1" applyFont="1" applyFill="1" applyBorder="1" applyAlignment="1"/>
    <xf numFmtId="0" fontId="2" fillId="0" borderId="5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1" fillId="0" borderId="5" xfId="0" applyNumberFormat="1" applyFont="1" applyFill="1" applyBorder="1"/>
    <xf numFmtId="164" fontId="1" fillId="0" borderId="2" xfId="0" applyNumberFormat="1" applyFont="1" applyFill="1" applyBorder="1"/>
    <xf numFmtId="165" fontId="1" fillId="0" borderId="2" xfId="0" applyNumberFormat="1" applyFont="1" applyFill="1" applyBorder="1" applyAlignment="1"/>
    <xf numFmtId="165" fontId="1" fillId="0" borderId="5" xfId="0" applyNumberFormat="1" applyFont="1" applyFill="1" applyBorder="1" applyAlignment="1"/>
    <xf numFmtId="165" fontId="1" fillId="0" borderId="15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/>
    <xf numFmtId="0" fontId="1" fillId="0" borderId="2" xfId="0" applyNumberFormat="1" applyFont="1" applyFill="1" applyBorder="1" applyAlignment="1"/>
    <xf numFmtId="0" fontId="2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1" fillId="0" borderId="4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1" fillId="0" borderId="4" xfId="0" applyNumberFormat="1" applyFont="1" applyFill="1" applyBorder="1" applyAlignment="1"/>
    <xf numFmtId="165" fontId="1" fillId="0" borderId="4" xfId="0" applyNumberFormat="1" applyFont="1" applyFill="1" applyBorder="1" applyAlignment="1"/>
    <xf numFmtId="0" fontId="1" fillId="0" borderId="17" xfId="0" applyNumberFormat="1" applyFont="1" applyFill="1" applyBorder="1" applyAlignment="1"/>
    <xf numFmtId="0" fontId="1" fillId="0" borderId="15" xfId="0" applyNumberFormat="1" applyFont="1" applyFill="1" applyBorder="1" applyAlignment="1"/>
    <xf numFmtId="0" fontId="1" fillId="0" borderId="0" xfId="0" applyNumberFormat="1" applyFont="1" applyFill="1" applyBorder="1" applyAlignment="1"/>
    <xf numFmtId="165" fontId="1" fillId="3" borderId="15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 vertical="center"/>
    </xf>
    <xf numFmtId="165" fontId="1" fillId="3" borderId="17" xfId="0" applyNumberFormat="1" applyFont="1" applyFill="1" applyBorder="1" applyAlignment="1"/>
    <xf numFmtId="164" fontId="2" fillId="0" borderId="7" xfId="0" applyNumberFormat="1" applyFont="1" applyBorder="1" applyAlignment="1"/>
    <xf numFmtId="0" fontId="5" fillId="0" borderId="14" xfId="0" applyNumberFormat="1" applyFont="1" applyBorder="1" applyAlignment="1"/>
    <xf numFmtId="44" fontId="1" fillId="0" borderId="14" xfId="3" applyFont="1" applyBorder="1" applyAlignment="1"/>
    <xf numFmtId="0" fontId="1" fillId="0" borderId="14" xfId="0" applyNumberFormat="1" applyFont="1" applyBorder="1" applyAlignment="1"/>
    <xf numFmtId="164" fontId="1" fillId="0" borderId="10" xfId="0" applyNumberFormat="1" applyFont="1" applyBorder="1" applyAlignment="1"/>
    <xf numFmtId="165" fontId="1" fillId="0" borderId="14" xfId="0" applyNumberFormat="1" applyFont="1" applyBorder="1" applyAlignment="1"/>
    <xf numFmtId="10" fontId="1" fillId="0" borderId="14" xfId="0" applyNumberFormat="1" applyFont="1" applyBorder="1" applyAlignment="1"/>
    <xf numFmtId="167" fontId="13" fillId="0" borderId="25" xfId="0" applyNumberFormat="1" applyFont="1" applyBorder="1" applyAlignment="1">
      <alignment horizontal="right" vertical="top"/>
    </xf>
    <xf numFmtId="167" fontId="13" fillId="0" borderId="26" xfId="0" applyNumberFormat="1" applyFont="1" applyBorder="1" applyAlignment="1">
      <alignment horizontal="right" vertical="top"/>
    </xf>
    <xf numFmtId="0" fontId="13" fillId="0" borderId="26" xfId="0" applyFont="1" applyBorder="1" applyAlignment="1">
      <alignment horizontal="right" vertical="top"/>
    </xf>
    <xf numFmtId="167" fontId="14" fillId="0" borderId="26" xfId="0" applyNumberFormat="1" applyFont="1" applyBorder="1" applyAlignment="1">
      <alignment horizontal="right" vertical="top"/>
    </xf>
    <xf numFmtId="0" fontId="5" fillId="0" borderId="15" xfId="0" applyNumberFormat="1" applyFont="1" applyFill="1" applyBorder="1" applyAlignment="1">
      <alignment horizontal="center"/>
    </xf>
    <xf numFmtId="0" fontId="0" fillId="4" borderId="27" xfId="0" applyFill="1" applyBorder="1"/>
    <xf numFmtId="0" fontId="13" fillId="4" borderId="27" xfId="0" applyFont="1" applyFill="1" applyBorder="1" applyAlignment="1">
      <alignment horizontal="center" vertical="top"/>
    </xf>
    <xf numFmtId="0" fontId="13" fillId="0" borderId="25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167" fontId="14" fillId="0" borderId="25" xfId="0" applyNumberFormat="1" applyFont="1" applyBorder="1" applyAlignment="1">
      <alignment horizontal="right" vertical="top"/>
    </xf>
    <xf numFmtId="167" fontId="1" fillId="0" borderId="0" xfId="0" applyNumberFormat="1" applyFont="1" applyAlignment="1"/>
    <xf numFmtId="0" fontId="11" fillId="0" borderId="0" xfId="1"/>
    <xf numFmtId="0" fontId="13" fillId="4" borderId="27" xfId="1" applyFont="1" applyFill="1" applyBorder="1" applyAlignment="1">
      <alignment horizontal="center" vertical="top"/>
    </xf>
    <xf numFmtId="167" fontId="13" fillId="0" borderId="25" xfId="1" applyNumberFormat="1" applyFont="1" applyBorder="1" applyAlignment="1">
      <alignment horizontal="right" vertical="top"/>
    </xf>
    <xf numFmtId="167" fontId="13" fillId="0" borderId="26" xfId="1" applyNumberFormat="1" applyFont="1" applyBorder="1" applyAlignment="1">
      <alignment horizontal="right" vertical="top"/>
    </xf>
    <xf numFmtId="0" fontId="13" fillId="0" borderId="26" xfId="1" applyFont="1" applyBorder="1" applyAlignment="1">
      <alignment horizontal="right" vertical="top"/>
    </xf>
    <xf numFmtId="167" fontId="14" fillId="0" borderId="26" xfId="1" applyNumberFormat="1" applyFont="1" applyBorder="1" applyAlignment="1">
      <alignment horizontal="right" vertical="top"/>
    </xf>
    <xf numFmtId="167" fontId="14" fillId="0" borderId="25" xfId="1" applyNumberFormat="1" applyFont="1" applyBorder="1" applyAlignment="1">
      <alignment horizontal="right" vertical="top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14" fillId="0" borderId="26" xfId="0" applyFont="1" applyBorder="1" applyAlignment="1">
      <alignment horizontal="right" vertical="top"/>
    </xf>
    <xf numFmtId="0" fontId="0" fillId="0" borderId="29" xfId="0" applyBorder="1"/>
    <xf numFmtId="0" fontId="14" fillId="0" borderId="30" xfId="0" applyFont="1" applyBorder="1" applyAlignment="1">
      <alignment horizontal="right" vertical="top"/>
    </xf>
    <xf numFmtId="0" fontId="0" fillId="0" borderId="0" xfId="0"/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right" vertical="top"/>
    </xf>
    <xf numFmtId="0" fontId="0" fillId="0" borderId="28" xfId="0" applyBorder="1"/>
  </cellXfs>
  <cellStyles count="4">
    <cellStyle name="Currency" xfId="3" builtinId="4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Tax Analysis 1993-2009est</a:t>
            </a:r>
          </a:p>
        </c:rich>
      </c:tx>
      <c:layout>
        <c:manualLayout>
          <c:xMode val="edge"/>
          <c:yMode val="edge"/>
          <c:x val="0.28323704374711273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8447202654897"/>
          <c:y val="0.16898969079180742"/>
          <c:w val="0.66589632964704304"/>
          <c:h val="0.68815389549241168"/>
        </c:manualLayout>
      </c:layout>
      <c:lineChart>
        <c:grouping val="standard"/>
        <c:varyColors val="0"/>
        <c:ser>
          <c:idx val="0"/>
          <c:order val="0"/>
          <c:tx>
            <c:strRef>
              <c:f>Chart1!$B$1</c:f>
              <c:strCache>
                <c:ptCount val="1"/>
                <c:pt idx="0">
                  <c:v>Sales Tax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Chart1!$B$2:$B$18</c:f>
              <c:numCache>
                <c:formatCode>General</c:formatCode>
                <c:ptCount val="17"/>
                <c:pt idx="0">
                  <c:v>4928215.1999999993</c:v>
                </c:pt>
                <c:pt idx="1">
                  <c:v>5535237.8000000007</c:v>
                </c:pt>
                <c:pt idx="2">
                  <c:v>5830497.8499999996</c:v>
                </c:pt>
                <c:pt idx="3">
                  <c:v>6422687.7999999998</c:v>
                </c:pt>
                <c:pt idx="4">
                  <c:v>6557717.9800000004</c:v>
                </c:pt>
                <c:pt idx="5">
                  <c:v>7073465.1799999997</c:v>
                </c:pt>
                <c:pt idx="6">
                  <c:v>7451523.5299999993</c:v>
                </c:pt>
                <c:pt idx="7">
                  <c:v>7982077.6500000004</c:v>
                </c:pt>
                <c:pt idx="8">
                  <c:v>7655214.5300000003</c:v>
                </c:pt>
                <c:pt idx="9">
                  <c:v>8088883.7800000012</c:v>
                </c:pt>
                <c:pt idx="10">
                  <c:v>7863895.0700000003</c:v>
                </c:pt>
                <c:pt idx="11">
                  <c:v>8359501.5700000003</c:v>
                </c:pt>
                <c:pt idx="12">
                  <c:v>8725141.2899999991</c:v>
                </c:pt>
                <c:pt idx="13">
                  <c:v>8779268.1100000013</c:v>
                </c:pt>
                <c:pt idx="14">
                  <c:v>8584225.0399999991</c:v>
                </c:pt>
                <c:pt idx="15">
                  <c:v>8657600.459999999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9-42EE-ABC7-2AA14308B630}"/>
            </c:ext>
          </c:extLst>
        </c:ser>
        <c:ser>
          <c:idx val="1"/>
          <c:order val="1"/>
          <c:tx>
            <c:strRef>
              <c:f>Chart1!$C$1</c:f>
              <c:strCache>
                <c:ptCount val="1"/>
                <c:pt idx="0">
                  <c:v>2Yr Median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Chart1!$C$2:$C$18</c:f>
              <c:numCache>
                <c:formatCode>General</c:formatCode>
                <c:ptCount val="17"/>
                <c:pt idx="0">
                  <c:v>4928245.2</c:v>
                </c:pt>
                <c:pt idx="1">
                  <c:v>5379357</c:v>
                </c:pt>
                <c:pt idx="2">
                  <c:v>5978963</c:v>
                </c:pt>
                <c:pt idx="3">
                  <c:v>6194108</c:v>
                </c:pt>
                <c:pt idx="4">
                  <c:v>6748076</c:v>
                </c:pt>
                <c:pt idx="5">
                  <c:v>7004621</c:v>
                </c:pt>
                <c:pt idx="6">
                  <c:v>7527771</c:v>
                </c:pt>
                <c:pt idx="7">
                  <c:v>7553369</c:v>
                </c:pt>
                <c:pt idx="8">
                  <c:v>8035481</c:v>
                </c:pt>
                <c:pt idx="9">
                  <c:v>7759555</c:v>
                </c:pt>
                <c:pt idx="10">
                  <c:v>8224193</c:v>
                </c:pt>
                <c:pt idx="11">
                  <c:v>8294518</c:v>
                </c:pt>
                <c:pt idx="12">
                  <c:v>8569385</c:v>
                </c:pt>
                <c:pt idx="13">
                  <c:v>8654683</c:v>
                </c:pt>
                <c:pt idx="14">
                  <c:v>8718434</c:v>
                </c:pt>
                <c:pt idx="15">
                  <c:v>8542113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9-42EE-ABC7-2AA14308B630}"/>
            </c:ext>
          </c:extLst>
        </c:ser>
        <c:ser>
          <c:idx val="2"/>
          <c:order val="2"/>
          <c:tx>
            <c:strRef>
              <c:f>Chart1!$D$1</c:f>
              <c:strCache>
                <c:ptCount val="1"/>
                <c:pt idx="0">
                  <c:v>3Yr Average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Chart1!$D$2:$D$18</c:f>
              <c:numCache>
                <c:formatCode>General</c:formatCode>
                <c:ptCount val="17"/>
                <c:pt idx="0">
                  <c:v>4928245.2</c:v>
                </c:pt>
                <c:pt idx="1">
                  <c:v>5431317</c:v>
                </c:pt>
                <c:pt idx="2">
                  <c:v>5929474</c:v>
                </c:pt>
                <c:pt idx="3">
                  <c:v>6270301</c:v>
                </c:pt>
                <c:pt idx="4">
                  <c:v>6684624</c:v>
                </c:pt>
                <c:pt idx="5">
                  <c:v>7027569</c:v>
                </c:pt>
                <c:pt idx="6">
                  <c:v>7502355</c:v>
                </c:pt>
                <c:pt idx="7">
                  <c:v>7696272</c:v>
                </c:pt>
                <c:pt idx="8">
                  <c:v>7908725</c:v>
                </c:pt>
                <c:pt idx="9">
                  <c:v>7869331</c:v>
                </c:pt>
                <c:pt idx="10">
                  <c:v>8104093</c:v>
                </c:pt>
                <c:pt idx="11">
                  <c:v>8316179</c:v>
                </c:pt>
                <c:pt idx="12">
                  <c:v>8621304</c:v>
                </c:pt>
                <c:pt idx="13">
                  <c:v>8696211</c:v>
                </c:pt>
                <c:pt idx="14">
                  <c:v>8673698</c:v>
                </c:pt>
                <c:pt idx="15">
                  <c:v>8580609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9-42EE-ABC7-2AA14308B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68440"/>
        <c:axId val="1"/>
      </c:lineChart>
      <c:catAx>
        <c:axId val="34506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068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05982290561763"/>
          <c:y val="0.44076691633058063"/>
          <c:w val="0.172074936060721"/>
          <c:h val="0.1428573257611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52539279551142"/>
          <c:y val="1.8229189846280219E-2"/>
          <c:w val="0.73451356287144054"/>
          <c:h val="0.75390720864258909"/>
        </c:manualLayout>
      </c:layout>
      <c:line3DChart>
        <c:grouping val="standard"/>
        <c:varyColors val="0"/>
        <c:ser>
          <c:idx val="0"/>
          <c:order val="0"/>
          <c:tx>
            <c:strRef>
              <c:f>Chart2!$C$6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Chart2!$C$7:$C$18</c:f>
              <c:numCache>
                <c:formatCode>[$$-409]#,##0.00</c:formatCode>
                <c:ptCount val="12"/>
                <c:pt idx="0">
                  <c:v>372316.68</c:v>
                </c:pt>
                <c:pt idx="1">
                  <c:v>370096.98</c:v>
                </c:pt>
                <c:pt idx="2">
                  <c:v>488881.27</c:v>
                </c:pt>
                <c:pt idx="3">
                  <c:v>279919.8</c:v>
                </c:pt>
                <c:pt idx="4">
                  <c:v>324420.47999999998</c:v>
                </c:pt>
                <c:pt idx="5">
                  <c:v>375154.84</c:v>
                </c:pt>
                <c:pt idx="6">
                  <c:v>392996</c:v>
                </c:pt>
                <c:pt idx="7">
                  <c:v>431889.56</c:v>
                </c:pt>
                <c:pt idx="8">
                  <c:v>498356.52</c:v>
                </c:pt>
                <c:pt idx="9">
                  <c:v>441299.75</c:v>
                </c:pt>
                <c:pt idx="10">
                  <c:v>491739.48</c:v>
                </c:pt>
                <c:pt idx="11">
                  <c:v>461143.84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5-4A25-A2EE-80DD27D5219C}"/>
            </c:ext>
          </c:extLst>
        </c:ser>
        <c:ser>
          <c:idx val="1"/>
          <c:order val="1"/>
          <c:tx>
            <c:strRef>
              <c:f>Chart2!$D$6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Chart2!$D$7:$D$18</c:f>
              <c:numCache>
                <c:formatCode>[$$-409]#,##0.00</c:formatCode>
                <c:ptCount val="12"/>
                <c:pt idx="0">
                  <c:v>433046.55</c:v>
                </c:pt>
                <c:pt idx="1">
                  <c:v>441676.34</c:v>
                </c:pt>
                <c:pt idx="2">
                  <c:v>538653.61</c:v>
                </c:pt>
                <c:pt idx="3">
                  <c:v>322190.08000000002</c:v>
                </c:pt>
                <c:pt idx="4">
                  <c:v>400296.03</c:v>
                </c:pt>
                <c:pt idx="5">
                  <c:v>424532.22</c:v>
                </c:pt>
                <c:pt idx="6">
                  <c:v>482691.41</c:v>
                </c:pt>
                <c:pt idx="7">
                  <c:v>447959.28</c:v>
                </c:pt>
                <c:pt idx="8">
                  <c:v>545228.31000000006</c:v>
                </c:pt>
                <c:pt idx="9">
                  <c:v>481588.36</c:v>
                </c:pt>
                <c:pt idx="10">
                  <c:v>528277.78</c:v>
                </c:pt>
                <c:pt idx="11">
                  <c:v>489097.83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5-4A25-A2EE-80DD27D5219C}"/>
            </c:ext>
          </c:extLst>
        </c:ser>
        <c:ser>
          <c:idx val="2"/>
          <c:order val="2"/>
          <c:tx>
            <c:strRef>
              <c:f>Chart2!$E$6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Chart2!$E$7:$E$18</c:f>
              <c:numCache>
                <c:formatCode>[$$-409]#,##0.00</c:formatCode>
                <c:ptCount val="12"/>
                <c:pt idx="0">
                  <c:v>449061.02</c:v>
                </c:pt>
                <c:pt idx="1">
                  <c:v>436548.72</c:v>
                </c:pt>
                <c:pt idx="2">
                  <c:v>589394.24</c:v>
                </c:pt>
                <c:pt idx="3">
                  <c:v>370433.01</c:v>
                </c:pt>
                <c:pt idx="4">
                  <c:v>455968.34</c:v>
                </c:pt>
                <c:pt idx="5">
                  <c:v>453178.72</c:v>
                </c:pt>
                <c:pt idx="6">
                  <c:v>452752.5</c:v>
                </c:pt>
                <c:pt idx="7">
                  <c:v>537782.65</c:v>
                </c:pt>
                <c:pt idx="8">
                  <c:v>536015.16</c:v>
                </c:pt>
                <c:pt idx="9">
                  <c:v>580114.5</c:v>
                </c:pt>
                <c:pt idx="10">
                  <c:v>491155.34</c:v>
                </c:pt>
                <c:pt idx="11">
                  <c:v>478093.65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B5-4A25-A2EE-80DD27D5219C}"/>
            </c:ext>
          </c:extLst>
        </c:ser>
        <c:ser>
          <c:idx val="3"/>
          <c:order val="3"/>
          <c:tx>
            <c:strRef>
              <c:f>Chart2!$F$6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Chart2!$F$7:$F$18</c:f>
              <c:numCache>
                <c:formatCode>[$$-409]#,##0.00</c:formatCode>
                <c:ptCount val="12"/>
                <c:pt idx="0">
                  <c:v>517058.28</c:v>
                </c:pt>
                <c:pt idx="1">
                  <c:v>468962.14</c:v>
                </c:pt>
                <c:pt idx="2">
                  <c:v>628657.29</c:v>
                </c:pt>
                <c:pt idx="3">
                  <c:v>499778.48</c:v>
                </c:pt>
                <c:pt idx="4">
                  <c:v>447868.7</c:v>
                </c:pt>
                <c:pt idx="5">
                  <c:v>472897.14</c:v>
                </c:pt>
                <c:pt idx="6">
                  <c:v>522713.13</c:v>
                </c:pt>
                <c:pt idx="7">
                  <c:v>573768.82999999996</c:v>
                </c:pt>
                <c:pt idx="8">
                  <c:v>526407.30000000005</c:v>
                </c:pt>
                <c:pt idx="9">
                  <c:v>643960.16</c:v>
                </c:pt>
                <c:pt idx="10">
                  <c:v>465802.81</c:v>
                </c:pt>
                <c:pt idx="11">
                  <c:v>654813.54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B5-4A25-A2EE-80DD27D5219C}"/>
            </c:ext>
          </c:extLst>
        </c:ser>
        <c:ser>
          <c:idx val="4"/>
          <c:order val="4"/>
          <c:tx>
            <c:strRef>
              <c:f>Chart2!$G$6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Chart2!$G$7:$G$18</c:f>
              <c:numCache>
                <c:formatCode>[$$-409]#,##0.00</c:formatCode>
                <c:ptCount val="12"/>
                <c:pt idx="0">
                  <c:v>447333.87</c:v>
                </c:pt>
                <c:pt idx="1">
                  <c:v>553682.30000000005</c:v>
                </c:pt>
                <c:pt idx="2">
                  <c:v>625968.47</c:v>
                </c:pt>
                <c:pt idx="3">
                  <c:v>415064.23</c:v>
                </c:pt>
                <c:pt idx="4">
                  <c:v>480453.98</c:v>
                </c:pt>
                <c:pt idx="5">
                  <c:v>511503.5</c:v>
                </c:pt>
                <c:pt idx="6">
                  <c:v>478398.4</c:v>
                </c:pt>
                <c:pt idx="7">
                  <c:v>581105.94999999995</c:v>
                </c:pt>
                <c:pt idx="8">
                  <c:v>657752.38</c:v>
                </c:pt>
                <c:pt idx="9">
                  <c:v>659011.56000000006</c:v>
                </c:pt>
                <c:pt idx="10">
                  <c:v>552623.84</c:v>
                </c:pt>
                <c:pt idx="11">
                  <c:v>594819.5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B5-4A25-A2EE-80DD27D5219C}"/>
            </c:ext>
          </c:extLst>
        </c:ser>
        <c:ser>
          <c:idx val="5"/>
          <c:order val="5"/>
          <c:tx>
            <c:strRef>
              <c:f>Chart2!$H$6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Chart2!$H$7:$H$18</c:f>
              <c:numCache>
                <c:formatCode>[$$-409]#,##0.00</c:formatCode>
                <c:ptCount val="12"/>
                <c:pt idx="0">
                  <c:v>521677.74</c:v>
                </c:pt>
                <c:pt idx="1">
                  <c:v>551204.68000000005</c:v>
                </c:pt>
                <c:pt idx="2">
                  <c:v>644006.16</c:v>
                </c:pt>
                <c:pt idx="3">
                  <c:v>495425.76</c:v>
                </c:pt>
                <c:pt idx="4">
                  <c:v>487674.65</c:v>
                </c:pt>
                <c:pt idx="5">
                  <c:v>505374.57</c:v>
                </c:pt>
                <c:pt idx="6">
                  <c:v>543244.81999999995</c:v>
                </c:pt>
                <c:pt idx="7">
                  <c:v>618639.16</c:v>
                </c:pt>
                <c:pt idx="8">
                  <c:v>796243.31</c:v>
                </c:pt>
                <c:pt idx="9">
                  <c:v>721835.9</c:v>
                </c:pt>
                <c:pt idx="10">
                  <c:v>569036.79</c:v>
                </c:pt>
                <c:pt idx="11">
                  <c:v>619101.64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B5-4A25-A2EE-80DD27D5219C}"/>
            </c:ext>
          </c:extLst>
        </c:ser>
        <c:ser>
          <c:idx val="6"/>
          <c:order val="6"/>
          <c:tx>
            <c:strRef>
              <c:f>Chart2!$I$6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Chart2!$I$7:$I$18</c:f>
              <c:numCache>
                <c:formatCode>[$$-409]#,##0.00</c:formatCode>
                <c:ptCount val="12"/>
                <c:pt idx="0">
                  <c:v>561749.57999999996</c:v>
                </c:pt>
                <c:pt idx="1">
                  <c:v>591830.35</c:v>
                </c:pt>
                <c:pt idx="2">
                  <c:v>676416.68</c:v>
                </c:pt>
                <c:pt idx="3">
                  <c:v>468445.31</c:v>
                </c:pt>
                <c:pt idx="4">
                  <c:v>549411.69999999995</c:v>
                </c:pt>
                <c:pt idx="5">
                  <c:v>564306</c:v>
                </c:pt>
                <c:pt idx="6">
                  <c:v>656448.23</c:v>
                </c:pt>
                <c:pt idx="7">
                  <c:v>626275.06000000006</c:v>
                </c:pt>
                <c:pt idx="8">
                  <c:v>766282.84</c:v>
                </c:pt>
                <c:pt idx="9">
                  <c:v>715902.44</c:v>
                </c:pt>
                <c:pt idx="10">
                  <c:v>649013.87</c:v>
                </c:pt>
                <c:pt idx="11">
                  <c:v>625441.47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B5-4A25-A2EE-80DD27D5219C}"/>
            </c:ext>
          </c:extLst>
        </c:ser>
        <c:ser>
          <c:idx val="7"/>
          <c:order val="7"/>
          <c:tx>
            <c:strRef>
              <c:f>Chart2!$J$6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Chart2!$J$7:$J$18</c:f>
              <c:numCache>
                <c:formatCode>[$$-409]#,##0.00</c:formatCode>
                <c:ptCount val="12"/>
                <c:pt idx="0">
                  <c:v>627943.21</c:v>
                </c:pt>
                <c:pt idx="1">
                  <c:v>626291.46</c:v>
                </c:pt>
                <c:pt idx="2">
                  <c:v>822883.72</c:v>
                </c:pt>
                <c:pt idx="3">
                  <c:v>444126.83</c:v>
                </c:pt>
                <c:pt idx="4">
                  <c:v>660515.14</c:v>
                </c:pt>
                <c:pt idx="5">
                  <c:v>538685.06999999995</c:v>
                </c:pt>
                <c:pt idx="6">
                  <c:v>698761.62</c:v>
                </c:pt>
                <c:pt idx="7">
                  <c:v>807970.21</c:v>
                </c:pt>
                <c:pt idx="8">
                  <c:v>725501.37</c:v>
                </c:pt>
                <c:pt idx="9">
                  <c:v>736298.44</c:v>
                </c:pt>
                <c:pt idx="10">
                  <c:v>655738.86</c:v>
                </c:pt>
                <c:pt idx="11">
                  <c:v>637361.72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B5-4A25-A2EE-80DD27D5219C}"/>
            </c:ext>
          </c:extLst>
        </c:ser>
        <c:ser>
          <c:idx val="8"/>
          <c:order val="8"/>
          <c:tx>
            <c:strRef>
              <c:f>Chart2!$K$6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Chart2!$K$7:$K$18</c:f>
              <c:numCache>
                <c:formatCode>[$$-409]#,##0.00</c:formatCode>
                <c:ptCount val="12"/>
                <c:pt idx="0">
                  <c:v>596218.62</c:v>
                </c:pt>
                <c:pt idx="1">
                  <c:v>619815.17000000004</c:v>
                </c:pt>
                <c:pt idx="2">
                  <c:v>739302.79</c:v>
                </c:pt>
                <c:pt idx="3">
                  <c:v>420422.17</c:v>
                </c:pt>
                <c:pt idx="4">
                  <c:v>610086.79</c:v>
                </c:pt>
                <c:pt idx="5">
                  <c:v>619581.73</c:v>
                </c:pt>
                <c:pt idx="6">
                  <c:v>700546.99</c:v>
                </c:pt>
                <c:pt idx="7">
                  <c:v>588797.62</c:v>
                </c:pt>
                <c:pt idx="8">
                  <c:v>740505.74</c:v>
                </c:pt>
                <c:pt idx="9">
                  <c:v>742017.35</c:v>
                </c:pt>
                <c:pt idx="10">
                  <c:v>595933.94999999995</c:v>
                </c:pt>
                <c:pt idx="11">
                  <c:v>681985.61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B5-4A25-A2EE-80DD27D5219C}"/>
            </c:ext>
          </c:extLst>
        </c:ser>
        <c:ser>
          <c:idx val="9"/>
          <c:order val="9"/>
          <c:tx>
            <c:strRef>
              <c:f>Chart2!$L$6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Chart2!$L$7:$L$18</c:f>
              <c:numCache>
                <c:formatCode>[$$-409]#,##0.00</c:formatCode>
                <c:ptCount val="12"/>
                <c:pt idx="0">
                  <c:v>658209.66</c:v>
                </c:pt>
                <c:pt idx="1">
                  <c:v>644548.79</c:v>
                </c:pt>
                <c:pt idx="2">
                  <c:v>782836.83</c:v>
                </c:pt>
                <c:pt idx="3">
                  <c:v>483722.1</c:v>
                </c:pt>
                <c:pt idx="4">
                  <c:v>550988.52</c:v>
                </c:pt>
                <c:pt idx="5">
                  <c:v>689919.99</c:v>
                </c:pt>
                <c:pt idx="6">
                  <c:v>809095.91</c:v>
                </c:pt>
                <c:pt idx="7">
                  <c:v>692915.82</c:v>
                </c:pt>
                <c:pt idx="8">
                  <c:v>800498.7</c:v>
                </c:pt>
                <c:pt idx="9">
                  <c:v>758828.07</c:v>
                </c:pt>
                <c:pt idx="10">
                  <c:v>726027.09</c:v>
                </c:pt>
                <c:pt idx="11">
                  <c:v>491292.3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B5-4A25-A2EE-80DD27D5219C}"/>
            </c:ext>
          </c:extLst>
        </c:ser>
        <c:ser>
          <c:idx val="10"/>
          <c:order val="10"/>
          <c:tx>
            <c:strRef>
              <c:f>Chart2!$M$6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Chart2!$M$7:$M$18</c:f>
              <c:numCache>
                <c:formatCode>[$$-409]#,##0.00</c:formatCode>
                <c:ptCount val="12"/>
                <c:pt idx="0">
                  <c:v>638597.04</c:v>
                </c:pt>
                <c:pt idx="1">
                  <c:v>562181.21</c:v>
                </c:pt>
                <c:pt idx="2">
                  <c:v>787594.36</c:v>
                </c:pt>
                <c:pt idx="3">
                  <c:v>510061.85</c:v>
                </c:pt>
                <c:pt idx="4">
                  <c:v>606123.28</c:v>
                </c:pt>
                <c:pt idx="5">
                  <c:v>685599.53</c:v>
                </c:pt>
                <c:pt idx="6">
                  <c:v>621496.31999999995</c:v>
                </c:pt>
                <c:pt idx="7">
                  <c:v>681366.93</c:v>
                </c:pt>
                <c:pt idx="8">
                  <c:v>786533.01</c:v>
                </c:pt>
                <c:pt idx="9">
                  <c:v>635702.14</c:v>
                </c:pt>
                <c:pt idx="10">
                  <c:v>709498.81</c:v>
                </c:pt>
                <c:pt idx="11">
                  <c:v>639140.59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B5-4A25-A2EE-80DD27D5219C}"/>
            </c:ext>
          </c:extLst>
        </c:ser>
        <c:ser>
          <c:idx val="11"/>
          <c:order val="11"/>
          <c:tx>
            <c:strRef>
              <c:f>Chart2!$N$6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Chart2!$N$7:$N$18</c:f>
              <c:numCache>
                <c:formatCode>"$"#,##0.00</c:formatCode>
                <c:ptCount val="12"/>
                <c:pt idx="0">
                  <c:v>584794.55000000005</c:v>
                </c:pt>
                <c:pt idx="1">
                  <c:v>729473.94</c:v>
                </c:pt>
                <c:pt idx="2">
                  <c:v>855059.04</c:v>
                </c:pt>
                <c:pt idx="3">
                  <c:v>562066.14</c:v>
                </c:pt>
                <c:pt idx="4">
                  <c:v>575142.99</c:v>
                </c:pt>
                <c:pt idx="5">
                  <c:v>753757.89</c:v>
                </c:pt>
                <c:pt idx="6">
                  <c:v>696442.14</c:v>
                </c:pt>
                <c:pt idx="7">
                  <c:v>683584.35</c:v>
                </c:pt>
                <c:pt idx="8">
                  <c:v>772184.38</c:v>
                </c:pt>
                <c:pt idx="9">
                  <c:v>757306.06</c:v>
                </c:pt>
                <c:pt idx="10">
                  <c:v>722467.96</c:v>
                </c:pt>
                <c:pt idx="11">
                  <c:v>667222.13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B5-4A25-A2EE-80DD27D5219C}"/>
            </c:ext>
          </c:extLst>
        </c:ser>
        <c:ser>
          <c:idx val="13"/>
          <c:order val="12"/>
          <c:tx>
            <c:strRef>
              <c:f>Chart2!$O$6</c:f>
              <c:strCache>
                <c:ptCount val="1"/>
                <c:pt idx="0">
                  <c:v>2003 &amp; 2004</c:v>
                </c:pt>
              </c:strCache>
            </c:strRef>
          </c:tx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Chart2!$O$7:$O$18</c:f>
            </c:numRef>
          </c:val>
          <c:smooth val="0"/>
          <c:extLst>
            <c:ext xmlns:c16="http://schemas.microsoft.com/office/drawing/2014/chart" uri="{C3380CC4-5D6E-409C-BE32-E72D297353CC}">
              <c16:uniqueId val="{0000000C-BBB5-4A25-A2EE-80DD27D5219C}"/>
            </c:ext>
          </c:extLst>
        </c:ser>
        <c:ser>
          <c:idx val="12"/>
          <c:order val="13"/>
          <c:tx>
            <c:strRef>
              <c:f>Chart2!$P$6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Chart2!$P$7:$P$18</c:f>
              <c:numCache>
                <c:formatCode>"$"#,##0.00</c:formatCode>
                <c:ptCount val="12"/>
                <c:pt idx="0">
                  <c:v>684951.81</c:v>
                </c:pt>
                <c:pt idx="1">
                  <c:v>698295.43</c:v>
                </c:pt>
                <c:pt idx="2">
                  <c:v>858160.98</c:v>
                </c:pt>
                <c:pt idx="3">
                  <c:v>557367.94999999995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B5-4A25-A2EE-80DD27D52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0"/>
        <c:axId val="343920128"/>
        <c:axId val="1"/>
        <c:axId val="2"/>
      </c:line3DChart>
      <c:catAx>
        <c:axId val="3439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$-409]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920128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3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37690457774913"/>
          <c:y val="0.22395856517935259"/>
          <c:w val="6.9992011868081683E-2"/>
          <c:h val="0.54817777777777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Tax Analysis 1993-2008 Even vs. Odd Yrs</a:t>
            </a:r>
          </a:p>
        </c:rich>
      </c:tx>
      <c:layout>
        <c:manualLayout>
          <c:xMode val="edge"/>
          <c:yMode val="edge"/>
          <c:x val="0.18612719563900668"/>
          <c:y val="2.896089683704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8447202654897"/>
          <c:y val="0.16524701873935263"/>
          <c:w val="0.67514488978102971"/>
          <c:h val="0.69505962521294717"/>
        </c:manualLayout>
      </c:layout>
      <c:lineChart>
        <c:grouping val="standard"/>
        <c:varyColors val="0"/>
        <c:ser>
          <c:idx val="0"/>
          <c:order val="0"/>
          <c:tx>
            <c:strRef>
              <c:f>Chart3!$B$1</c:f>
              <c:strCache>
                <c:ptCount val="1"/>
                <c:pt idx="0">
                  <c:v>Odd Years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Chart3!$A$2:$A$18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Chart3!$B$2:$B$18</c:f>
              <c:numCache>
                <c:formatCode>General</c:formatCode>
                <c:ptCount val="17"/>
                <c:pt idx="0">
                  <c:v>4928215.1999999993</c:v>
                </c:pt>
                <c:pt idx="1">
                  <c:v>5379356.5249999994</c:v>
                </c:pt>
                <c:pt idx="2">
                  <c:v>5830497.8499999996</c:v>
                </c:pt>
                <c:pt idx="3">
                  <c:v>6194107.915</c:v>
                </c:pt>
                <c:pt idx="4">
                  <c:v>6557717.9800000004</c:v>
                </c:pt>
                <c:pt idx="5">
                  <c:v>7004620.7549999999</c:v>
                </c:pt>
                <c:pt idx="6">
                  <c:v>7451523.5299999993</c:v>
                </c:pt>
                <c:pt idx="7">
                  <c:v>7553369.0299999993</c:v>
                </c:pt>
                <c:pt idx="8">
                  <c:v>7655214.5300000003</c:v>
                </c:pt>
                <c:pt idx="9">
                  <c:v>7759554.8000000007</c:v>
                </c:pt>
                <c:pt idx="10">
                  <c:v>7863895.0700000003</c:v>
                </c:pt>
                <c:pt idx="11">
                  <c:v>8294518.1799999997</c:v>
                </c:pt>
                <c:pt idx="12">
                  <c:v>8725141.2899999991</c:v>
                </c:pt>
                <c:pt idx="13">
                  <c:v>8654683.1649999991</c:v>
                </c:pt>
                <c:pt idx="14">
                  <c:v>8584225.0399999991</c:v>
                </c:pt>
                <c:pt idx="15">
                  <c:v>8542112.5199999996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4-4335-8555-ECA271E0C208}"/>
            </c:ext>
          </c:extLst>
        </c:ser>
        <c:ser>
          <c:idx val="1"/>
          <c:order val="1"/>
          <c:tx>
            <c:strRef>
              <c:f>Chart3!$C$1</c:f>
              <c:strCache>
                <c:ptCount val="1"/>
                <c:pt idx="0">
                  <c:v>Even Years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Chart3!$A$2:$A$18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Chart3!$C$2:$C$18</c:f>
              <c:numCache>
                <c:formatCode>General</c:formatCode>
                <c:ptCount val="17"/>
                <c:pt idx="1">
                  <c:v>5535237.8000000007</c:v>
                </c:pt>
                <c:pt idx="2">
                  <c:v>5978962.8000000007</c:v>
                </c:pt>
                <c:pt idx="3">
                  <c:v>6422687.7999999998</c:v>
                </c:pt>
                <c:pt idx="4">
                  <c:v>6748076.4900000002</c:v>
                </c:pt>
                <c:pt idx="5">
                  <c:v>7073465.1799999997</c:v>
                </c:pt>
                <c:pt idx="6">
                  <c:v>7527771.415</c:v>
                </c:pt>
                <c:pt idx="7">
                  <c:v>7982077.6500000004</c:v>
                </c:pt>
                <c:pt idx="8">
                  <c:v>8035480.7150000008</c:v>
                </c:pt>
                <c:pt idx="9">
                  <c:v>8088883.7800000012</c:v>
                </c:pt>
                <c:pt idx="10">
                  <c:v>8224192.6750000007</c:v>
                </c:pt>
                <c:pt idx="11">
                  <c:v>8359501.5700000003</c:v>
                </c:pt>
                <c:pt idx="12">
                  <c:v>8569384.8399999999</c:v>
                </c:pt>
                <c:pt idx="13">
                  <c:v>8779268.1100000013</c:v>
                </c:pt>
                <c:pt idx="14">
                  <c:v>8718434.2850000001</c:v>
                </c:pt>
                <c:pt idx="15">
                  <c:v>8657600.459999999</c:v>
                </c:pt>
                <c:pt idx="16">
                  <c:v>8578800.2300000004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4-4335-8555-ECA271E0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96976"/>
        <c:axId val="1"/>
      </c:lineChart>
      <c:catAx>
        <c:axId val="4586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9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871881014873139"/>
          <c:y val="0.46271186440677964"/>
          <c:w val="0.16307713843461868"/>
          <c:h val="9.49152542372881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133350</xdr:rowOff>
    </xdr:from>
    <xdr:to>
      <xdr:col>16</xdr:col>
      <xdr:colOff>714375</xdr:colOff>
      <xdr:row>32</xdr:row>
      <xdr:rowOff>76200</xdr:rowOff>
    </xdr:to>
    <xdr:graphicFrame macro="">
      <xdr:nvGraphicFramePr>
        <xdr:cNvPr id="1308" name="Chart 2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57150</xdr:rowOff>
    </xdr:from>
    <xdr:to>
      <xdr:col>11</xdr:col>
      <xdr:colOff>781050</xdr:colOff>
      <xdr:row>57</xdr:row>
      <xdr:rowOff>133350</xdr:rowOff>
    </xdr:to>
    <xdr:graphicFrame macro="">
      <xdr:nvGraphicFramePr>
        <xdr:cNvPr id="2333" name="Chart 3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114300</xdr:rowOff>
    </xdr:from>
    <xdr:to>
      <xdr:col>15</xdr:col>
      <xdr:colOff>304800</xdr:colOff>
      <xdr:row>32</xdr:row>
      <xdr:rowOff>57150</xdr:rowOff>
    </xdr:to>
    <xdr:graphicFrame macro="">
      <xdr:nvGraphicFramePr>
        <xdr:cNvPr id="4379" name="Chart 1">
          <a:extLst>
            <a:ext uri="{FF2B5EF4-FFF2-40B4-BE49-F238E27FC236}">
              <a16:creationId xmlns:a16="http://schemas.microsoft.com/office/drawing/2014/main" id="{00000000-0008-0000-0500-00001B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993"/>
  <sheetViews>
    <sheetView tabSelected="1" showOutlineSymbols="0" topLeftCell="AB14" zoomScaleNormal="100" zoomScaleSheetLayoutView="100" workbookViewId="0">
      <selection activeCell="AK45" sqref="AK45"/>
    </sheetView>
  </sheetViews>
  <sheetFormatPr defaultColWidth="9.6640625" defaultRowHeight="15"/>
  <cols>
    <col min="1" max="1" width="11.6640625" style="33" customWidth="1"/>
    <col min="2" max="2" width="11.44140625" style="1" customWidth="1"/>
    <col min="3" max="3" width="14" style="33" hidden="1" customWidth="1"/>
    <col min="4" max="4" width="14.21875" style="1" hidden="1" customWidth="1"/>
    <col min="5" max="5" width="13.88671875" style="33" hidden="1" customWidth="1"/>
    <col min="6" max="6" width="13.6640625" style="1" hidden="1" customWidth="1"/>
    <col min="7" max="7" width="13.5546875" style="33" hidden="1" customWidth="1"/>
    <col min="8" max="8" width="13.109375" style="1" hidden="1" customWidth="1"/>
    <col min="9" max="9" width="13.109375" style="33" hidden="1" customWidth="1"/>
    <col min="10" max="10" width="13.109375" style="1" hidden="1" customWidth="1"/>
    <col min="11" max="11" width="14.33203125" style="33" hidden="1" customWidth="1"/>
    <col min="12" max="12" width="12.6640625" style="1" hidden="1" customWidth="1"/>
    <col min="13" max="13" width="13.21875" style="33" hidden="1" customWidth="1"/>
    <col min="14" max="14" width="15.21875" style="33" hidden="1" customWidth="1"/>
    <col min="15" max="15" width="14.109375" style="1" hidden="1" customWidth="1"/>
    <col min="16" max="16" width="0.109375" style="33" hidden="1" customWidth="1"/>
    <col min="17" max="17" width="15" style="1" hidden="1" customWidth="1"/>
    <col min="18" max="18" width="0.109375" style="71" hidden="1" customWidth="1"/>
    <col min="19" max="19" width="14.33203125" style="1" hidden="1" customWidth="1"/>
    <col min="20" max="21" width="12.6640625" style="1" hidden="1" customWidth="1"/>
    <col min="22" max="25" width="14.44140625" style="1" hidden="1" customWidth="1"/>
    <col min="26" max="27" width="14.44140625" style="1" customWidth="1"/>
    <col min="28" max="33" width="15.77734375" style="1" customWidth="1"/>
    <col min="34" max="37" width="14.21875" style="1" customWidth="1"/>
    <col min="38" max="38" width="14.77734375" style="1" customWidth="1"/>
    <col min="39" max="39" width="10.77734375" style="1" customWidth="1"/>
    <col min="40" max="40" width="16" style="1" customWidth="1"/>
    <col min="41" max="41" width="9.6640625" style="1"/>
    <col min="42" max="42" width="11.88671875" style="1" customWidth="1"/>
    <col min="43" max="16384" width="9.6640625" style="1"/>
  </cols>
  <sheetData>
    <row r="1" spans="1:40">
      <c r="A1" s="126"/>
      <c r="B1" s="126"/>
      <c r="C1" s="118"/>
      <c r="D1" s="118"/>
      <c r="E1" s="118"/>
      <c r="F1" s="118"/>
      <c r="G1" s="118"/>
      <c r="H1" s="17"/>
      <c r="I1" s="17"/>
      <c r="J1" s="118"/>
      <c r="K1" s="118"/>
      <c r="L1" s="118"/>
      <c r="M1" s="118"/>
      <c r="N1" s="118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>
      <c r="A2" s="126"/>
      <c r="B2" s="126"/>
      <c r="C2" s="118"/>
      <c r="D2" s="118"/>
      <c r="E2" s="118"/>
      <c r="F2" s="118"/>
      <c r="G2" s="118"/>
      <c r="H2" s="17"/>
      <c r="I2" s="17"/>
      <c r="J2" s="118"/>
      <c r="K2" s="118"/>
      <c r="L2" s="118"/>
      <c r="M2" s="118"/>
      <c r="N2" s="118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>
      <c r="A3" s="126"/>
      <c r="B3" s="126"/>
      <c r="C3" s="118"/>
      <c r="D3" s="118"/>
      <c r="E3" s="118"/>
      <c r="F3" s="118"/>
      <c r="G3" s="118"/>
      <c r="H3" s="17"/>
      <c r="I3" s="17"/>
      <c r="J3" s="118"/>
      <c r="K3" s="118"/>
      <c r="L3" s="118"/>
      <c r="M3" s="118"/>
      <c r="N3" s="118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>
      <c r="A4" s="126"/>
      <c r="B4" s="126"/>
      <c r="C4" s="118"/>
      <c r="D4" s="118"/>
      <c r="E4" s="118"/>
      <c r="F4" s="118"/>
      <c r="G4" s="118"/>
      <c r="H4" s="17"/>
      <c r="I4" s="17"/>
      <c r="J4" s="118"/>
      <c r="K4" s="118"/>
      <c r="L4" s="118"/>
      <c r="M4" s="118"/>
      <c r="N4" s="118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>
      <c r="A5" s="126"/>
      <c r="B5" s="126"/>
      <c r="C5" s="118"/>
      <c r="D5" s="118"/>
      <c r="E5" s="118"/>
      <c r="F5" s="118"/>
      <c r="G5" s="118"/>
      <c r="H5" s="17"/>
      <c r="I5" s="17"/>
      <c r="J5" s="118"/>
      <c r="K5" s="118"/>
      <c r="L5" s="118"/>
      <c r="M5" s="118"/>
      <c r="N5" s="11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>
      <c r="A6" s="126"/>
      <c r="B6" s="126"/>
      <c r="C6" s="118"/>
      <c r="D6" s="118"/>
      <c r="E6" s="118"/>
      <c r="F6" s="118"/>
      <c r="G6" s="118"/>
      <c r="H6" s="17"/>
      <c r="I6" s="17"/>
      <c r="J6" s="118"/>
      <c r="K6" s="118"/>
      <c r="L6" s="118"/>
      <c r="M6" s="118"/>
      <c r="N6" s="11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>
      <c r="A7" s="126"/>
      <c r="B7" s="126"/>
      <c r="C7" s="118"/>
      <c r="D7" s="118"/>
      <c r="E7" s="118"/>
      <c r="F7" s="118"/>
      <c r="G7" s="118"/>
      <c r="H7" s="17"/>
      <c r="I7" s="17"/>
      <c r="J7" s="118"/>
      <c r="K7" s="118"/>
      <c r="L7" s="118"/>
      <c r="M7" s="118"/>
      <c r="N7" s="11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s="61" customFormat="1" ht="23.25">
      <c r="A8" s="126"/>
      <c r="B8" s="134" t="s">
        <v>55</v>
      </c>
      <c r="C8" s="118"/>
      <c r="D8" s="131" t="s">
        <v>21</v>
      </c>
      <c r="E8" s="105"/>
      <c r="F8" s="118"/>
      <c r="G8" s="118"/>
      <c r="H8" s="17"/>
      <c r="I8" s="17"/>
      <c r="J8" s="118"/>
      <c r="K8" s="132" t="s">
        <v>44</v>
      </c>
      <c r="L8" s="118"/>
      <c r="M8" s="118"/>
      <c r="N8" s="118"/>
      <c r="O8" s="105"/>
      <c r="P8" s="105"/>
      <c r="Q8" s="10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.6" customHeight="1">
      <c r="A9" s="126"/>
      <c r="B9" s="149" t="s">
        <v>56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53"/>
      <c r="AI9" s="53"/>
      <c r="AJ9" s="53"/>
      <c r="AK9" s="53"/>
      <c r="AL9" s="14"/>
      <c r="AM9" s="14"/>
      <c r="AN9" s="14"/>
    </row>
    <row r="10" spans="1:40">
      <c r="A10" s="127"/>
      <c r="B10" s="127"/>
      <c r="C10" s="128"/>
      <c r="D10" s="128"/>
      <c r="E10" s="128"/>
      <c r="F10" s="128"/>
      <c r="G10" s="128"/>
      <c r="H10" s="129"/>
      <c r="I10" s="129"/>
      <c r="J10" s="128"/>
      <c r="K10" s="128"/>
      <c r="L10" s="128"/>
      <c r="M10" s="128"/>
      <c r="N10" s="128"/>
      <c r="O10" s="130"/>
      <c r="P10" s="133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4"/>
      <c r="AN10" s="14"/>
    </row>
    <row r="11" spans="1:40" ht="15.75">
      <c r="A11" s="70"/>
      <c r="B11" s="70"/>
      <c r="C11" s="25" t="s">
        <v>18</v>
      </c>
      <c r="D11" s="124" t="s">
        <v>18</v>
      </c>
      <c r="E11" s="25" t="s">
        <v>18</v>
      </c>
      <c r="F11" s="124" t="s">
        <v>18</v>
      </c>
      <c r="G11" s="25" t="s">
        <v>18</v>
      </c>
      <c r="H11" s="125" t="s">
        <v>18</v>
      </c>
      <c r="I11" s="37" t="s">
        <v>18</v>
      </c>
      <c r="J11" s="124" t="s">
        <v>18</v>
      </c>
      <c r="K11" s="25" t="s">
        <v>18</v>
      </c>
      <c r="L11" s="124" t="s">
        <v>18</v>
      </c>
      <c r="M11" s="25" t="s">
        <v>18</v>
      </c>
      <c r="N11" s="25" t="s">
        <v>29</v>
      </c>
      <c r="O11" s="49" t="s">
        <v>18</v>
      </c>
      <c r="P11" s="25" t="s">
        <v>29</v>
      </c>
      <c r="Q11" s="66" t="s">
        <v>18</v>
      </c>
      <c r="R11" s="25" t="s">
        <v>29</v>
      </c>
      <c r="S11" s="66" t="s">
        <v>18</v>
      </c>
      <c r="T11" s="66" t="s">
        <v>18</v>
      </c>
      <c r="U11" s="66" t="s">
        <v>18</v>
      </c>
      <c r="V11" s="66" t="s">
        <v>18</v>
      </c>
      <c r="W11" s="66" t="s">
        <v>18</v>
      </c>
      <c r="X11" s="66" t="s">
        <v>18</v>
      </c>
      <c r="Y11" s="66" t="s">
        <v>18</v>
      </c>
      <c r="Z11" s="66" t="s">
        <v>18</v>
      </c>
      <c r="AA11" s="66" t="s">
        <v>18</v>
      </c>
      <c r="AB11" s="66" t="s">
        <v>18</v>
      </c>
      <c r="AC11" s="66" t="s">
        <v>18</v>
      </c>
      <c r="AD11" s="66" t="s">
        <v>18</v>
      </c>
      <c r="AE11" s="66" t="s">
        <v>18</v>
      </c>
      <c r="AF11" s="66" t="s">
        <v>18</v>
      </c>
      <c r="AG11" s="66" t="s">
        <v>18</v>
      </c>
      <c r="AH11" s="66" t="s">
        <v>98</v>
      </c>
      <c r="AI11" s="66" t="s">
        <v>98</v>
      </c>
      <c r="AJ11" s="66" t="s">
        <v>98</v>
      </c>
      <c r="AK11" s="66" t="s">
        <v>103</v>
      </c>
      <c r="AL11" s="66" t="s">
        <v>29</v>
      </c>
      <c r="AM11" s="199" t="s">
        <v>53</v>
      </c>
    </row>
    <row r="12" spans="1:40" ht="15.75">
      <c r="A12" s="97" t="s">
        <v>0</v>
      </c>
      <c r="B12" s="97" t="s">
        <v>14</v>
      </c>
      <c r="C12" s="25" t="s">
        <v>15</v>
      </c>
      <c r="D12" s="5" t="s">
        <v>15</v>
      </c>
      <c r="E12" s="25" t="s">
        <v>15</v>
      </c>
      <c r="F12" s="5" t="s">
        <v>15</v>
      </c>
      <c r="G12" s="25" t="s">
        <v>15</v>
      </c>
      <c r="H12" s="6" t="s">
        <v>15</v>
      </c>
      <c r="I12" s="37" t="s">
        <v>15</v>
      </c>
      <c r="J12" s="5" t="s">
        <v>15</v>
      </c>
      <c r="K12" s="25" t="s">
        <v>15</v>
      </c>
      <c r="L12" s="5" t="s">
        <v>15</v>
      </c>
      <c r="M12" s="25" t="s">
        <v>15</v>
      </c>
      <c r="N12" s="25" t="s">
        <v>30</v>
      </c>
      <c r="O12" s="49" t="s">
        <v>15</v>
      </c>
      <c r="P12" s="25" t="s">
        <v>30</v>
      </c>
      <c r="Q12" s="66" t="s">
        <v>15</v>
      </c>
      <c r="R12" s="25" t="s">
        <v>30</v>
      </c>
      <c r="S12" s="66" t="s">
        <v>15</v>
      </c>
      <c r="T12" s="66" t="s">
        <v>15</v>
      </c>
      <c r="U12" s="66" t="s">
        <v>15</v>
      </c>
      <c r="V12" s="66" t="s">
        <v>15</v>
      </c>
      <c r="W12" s="66" t="s">
        <v>15</v>
      </c>
      <c r="X12" s="66" t="s">
        <v>15</v>
      </c>
      <c r="Y12" s="66" t="s">
        <v>15</v>
      </c>
      <c r="Z12" s="66" t="s">
        <v>15</v>
      </c>
      <c r="AA12" s="66" t="s">
        <v>15</v>
      </c>
      <c r="AB12" s="66" t="s">
        <v>15</v>
      </c>
      <c r="AC12" s="66" t="s">
        <v>15</v>
      </c>
      <c r="AD12" s="66" t="s">
        <v>15</v>
      </c>
      <c r="AE12" s="66" t="s">
        <v>15</v>
      </c>
      <c r="AF12" s="66" t="s">
        <v>15</v>
      </c>
      <c r="AG12" s="66" t="s">
        <v>15</v>
      </c>
      <c r="AH12" s="66" t="s">
        <v>15</v>
      </c>
      <c r="AI12" s="66" t="s">
        <v>15</v>
      </c>
      <c r="AJ12" s="66" t="s">
        <v>15</v>
      </c>
      <c r="AK12" s="66" t="s">
        <v>15</v>
      </c>
      <c r="AL12" s="66" t="s">
        <v>30</v>
      </c>
      <c r="AM12" s="199" t="s">
        <v>54</v>
      </c>
    </row>
    <row r="13" spans="1:40" ht="15.75">
      <c r="A13" s="97" t="s">
        <v>1</v>
      </c>
      <c r="B13" s="97" t="s">
        <v>15</v>
      </c>
      <c r="C13" s="25" t="s">
        <v>19</v>
      </c>
      <c r="D13" s="5" t="s">
        <v>22</v>
      </c>
      <c r="E13" s="25" t="s">
        <v>23</v>
      </c>
      <c r="F13" s="5" t="s">
        <v>24</v>
      </c>
      <c r="G13" s="25" t="s">
        <v>25</v>
      </c>
      <c r="H13" s="6" t="s">
        <v>26</v>
      </c>
      <c r="I13" s="37" t="s">
        <v>27</v>
      </c>
      <c r="J13" s="5" t="s">
        <v>28</v>
      </c>
      <c r="K13" s="25">
        <v>2001</v>
      </c>
      <c r="L13" s="5">
        <v>2002</v>
      </c>
      <c r="M13" s="25">
        <v>2003</v>
      </c>
      <c r="N13" s="25" t="s">
        <v>31</v>
      </c>
      <c r="O13" s="50">
        <v>2004</v>
      </c>
      <c r="P13" s="47" t="s">
        <v>32</v>
      </c>
      <c r="Q13" s="67">
        <v>2005</v>
      </c>
      <c r="R13" s="47" t="s">
        <v>34</v>
      </c>
      <c r="S13" s="67">
        <v>2006</v>
      </c>
      <c r="T13" s="67">
        <v>2007</v>
      </c>
      <c r="U13" s="66">
        <v>2008</v>
      </c>
      <c r="V13" s="66">
        <v>2009</v>
      </c>
      <c r="W13" s="66">
        <v>2010</v>
      </c>
      <c r="X13" s="66">
        <v>2011</v>
      </c>
      <c r="Y13" s="66">
        <v>2012</v>
      </c>
      <c r="Z13" s="66">
        <v>2013</v>
      </c>
      <c r="AA13" s="66">
        <v>2014</v>
      </c>
      <c r="AB13" s="66">
        <v>2015</v>
      </c>
      <c r="AC13" s="66">
        <v>2016</v>
      </c>
      <c r="AD13" s="66">
        <v>2017</v>
      </c>
      <c r="AE13" s="66">
        <v>2018</v>
      </c>
      <c r="AF13" s="66">
        <v>2019</v>
      </c>
      <c r="AG13" s="66">
        <v>2020</v>
      </c>
      <c r="AH13" s="66">
        <v>2021</v>
      </c>
      <c r="AI13" s="66">
        <v>2022</v>
      </c>
      <c r="AJ13" s="66">
        <v>2023</v>
      </c>
      <c r="AK13" s="66">
        <v>2024</v>
      </c>
      <c r="AL13" s="25" t="s">
        <v>104</v>
      </c>
      <c r="AM13" s="107"/>
    </row>
    <row r="14" spans="1:40" s="14" customFormat="1">
      <c r="A14" s="56"/>
      <c r="B14" s="56"/>
      <c r="C14" s="26"/>
      <c r="D14" s="11"/>
      <c r="E14" s="26"/>
      <c r="F14" s="11"/>
      <c r="G14" s="26"/>
      <c r="H14" s="12"/>
      <c r="I14" s="38"/>
      <c r="J14" s="13"/>
      <c r="K14" s="43"/>
      <c r="L14" s="13"/>
      <c r="M14" s="43"/>
      <c r="N14" s="26"/>
      <c r="O14" s="51"/>
      <c r="P14" s="44"/>
      <c r="Q14" s="68"/>
      <c r="R14" s="44"/>
      <c r="S14" s="68"/>
      <c r="U14" s="107"/>
      <c r="V14" s="107"/>
      <c r="W14" s="107"/>
      <c r="X14" s="107"/>
      <c r="Y14" s="111"/>
      <c r="Z14" s="107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07"/>
    </row>
    <row r="15" spans="1:40" s="21" customFormat="1">
      <c r="A15" s="156" t="s">
        <v>13</v>
      </c>
      <c r="B15" s="92" t="s">
        <v>4</v>
      </c>
      <c r="C15" s="27">
        <v>372316.68</v>
      </c>
      <c r="D15" s="19">
        <v>433046.55</v>
      </c>
      <c r="E15" s="27">
        <v>449061.02</v>
      </c>
      <c r="F15" s="19">
        <v>517058.28</v>
      </c>
      <c r="G15" s="27">
        <v>447333.87</v>
      </c>
      <c r="H15" s="19">
        <v>521677.74</v>
      </c>
      <c r="I15" s="39">
        <v>561749.57999999996</v>
      </c>
      <c r="J15" s="20">
        <v>627943.21</v>
      </c>
      <c r="K15" s="39">
        <v>596218.62</v>
      </c>
      <c r="L15" s="20">
        <v>658209.66</v>
      </c>
      <c r="M15" s="39">
        <v>638597.04</v>
      </c>
      <c r="N15" s="29">
        <f>SUM(M15-L15)</f>
        <v>-19612.619999999995</v>
      </c>
      <c r="O15" s="52">
        <v>584794.55000000005</v>
      </c>
      <c r="P15" s="29">
        <f>SUM(O15-M15)</f>
        <v>-53802.489999999991</v>
      </c>
      <c r="Q15" s="69">
        <v>684951.81</v>
      </c>
      <c r="R15" s="29">
        <f>SUM(Q15-O15)</f>
        <v>100157.26000000001</v>
      </c>
      <c r="S15" s="98">
        <v>642395.37</v>
      </c>
      <c r="T15" s="98">
        <v>647947.34</v>
      </c>
      <c r="U15" s="106">
        <v>673485.59</v>
      </c>
      <c r="V15" s="106">
        <v>621839.86</v>
      </c>
      <c r="W15" s="106">
        <v>679452.47</v>
      </c>
      <c r="X15" s="98">
        <v>663447.11</v>
      </c>
      <c r="Y15" s="112">
        <v>751188.49</v>
      </c>
      <c r="Z15" s="109">
        <v>716680.56</v>
      </c>
      <c r="AA15" s="109">
        <v>779590.34</v>
      </c>
      <c r="AB15" s="109">
        <v>813525</v>
      </c>
      <c r="AC15" s="109">
        <v>864502.06</v>
      </c>
      <c r="AD15" s="109">
        <v>881152.03</v>
      </c>
      <c r="AE15" s="109">
        <v>799473.77</v>
      </c>
      <c r="AF15" s="112">
        <v>934790.19</v>
      </c>
      <c r="AG15" s="112">
        <v>955945.63</v>
      </c>
      <c r="AH15" s="109">
        <v>972527.17</v>
      </c>
      <c r="AI15" s="109">
        <v>1130063.19</v>
      </c>
      <c r="AJ15" s="109">
        <v>1145497.07</v>
      </c>
      <c r="AK15" s="109">
        <v>1173561.05</v>
      </c>
      <c r="AL15" s="114">
        <f>IF(AJ15=0,"",AK15-AJ15)</f>
        <v>28063.979999999981</v>
      </c>
      <c r="AM15" s="110">
        <f>AL15/AJ15</f>
        <v>2.4499390469850769E-2</v>
      </c>
    </row>
    <row r="16" spans="1:40" s="14" customFormat="1">
      <c r="A16" s="116"/>
      <c r="B16" s="93"/>
      <c r="C16" s="28"/>
      <c r="D16" s="17"/>
      <c r="E16" s="28"/>
      <c r="F16" s="17"/>
      <c r="G16" s="28"/>
      <c r="H16" s="17"/>
      <c r="I16" s="40"/>
      <c r="J16" s="18"/>
      <c r="K16" s="40"/>
      <c r="L16" s="18"/>
      <c r="M16" s="40"/>
      <c r="N16" s="28"/>
      <c r="P16" s="34"/>
      <c r="Q16" s="33"/>
      <c r="R16" s="34"/>
      <c r="S16" s="98"/>
      <c r="T16" s="98"/>
      <c r="U16" s="98"/>
      <c r="V16" s="98"/>
      <c r="W16" s="98"/>
      <c r="X16" s="98"/>
      <c r="Y16" s="111"/>
      <c r="Z16" s="107"/>
      <c r="AA16" s="107"/>
      <c r="AB16" s="107"/>
      <c r="AC16" s="107"/>
      <c r="AD16" s="109"/>
      <c r="AE16" s="109"/>
      <c r="AF16" s="112"/>
      <c r="AG16" s="112"/>
      <c r="AH16" s="109"/>
      <c r="AI16" s="109"/>
      <c r="AJ16" s="109"/>
      <c r="AK16" s="109"/>
      <c r="AL16" s="114" t="str">
        <f t="shared" ref="AL16:AL21" si="0">IF(AJ16=0,"",AK16-AJ16)</f>
        <v/>
      </c>
      <c r="AM16" s="110"/>
    </row>
    <row r="17" spans="1:42" s="21" customFormat="1">
      <c r="A17" s="156" t="s">
        <v>16</v>
      </c>
      <c r="B17" s="92" t="s">
        <v>5</v>
      </c>
      <c r="C17" s="27">
        <v>370096.98</v>
      </c>
      <c r="D17" s="19">
        <v>441676.34</v>
      </c>
      <c r="E17" s="27">
        <v>436548.72</v>
      </c>
      <c r="F17" s="19">
        <v>468962.14</v>
      </c>
      <c r="G17" s="27">
        <v>553682.30000000005</v>
      </c>
      <c r="H17" s="19">
        <v>551204.68000000005</v>
      </c>
      <c r="I17" s="39">
        <v>591830.35</v>
      </c>
      <c r="J17" s="20">
        <v>626291.46</v>
      </c>
      <c r="K17" s="39">
        <v>619815.17000000004</v>
      </c>
      <c r="L17" s="20">
        <v>644548.79</v>
      </c>
      <c r="M17" s="39">
        <v>562181.21</v>
      </c>
      <c r="N17" s="29">
        <f>SUM(M17-L17)</f>
        <v>-82367.580000000075</v>
      </c>
      <c r="O17" s="52">
        <v>729473.94</v>
      </c>
      <c r="P17" s="29">
        <f>SUM(O17-M17)</f>
        <v>167292.72999999998</v>
      </c>
      <c r="Q17" s="69">
        <v>698295.43</v>
      </c>
      <c r="R17" s="29">
        <f>SUM(Q17-O17)</f>
        <v>-31178.509999999893</v>
      </c>
      <c r="S17" s="98">
        <v>793517.33</v>
      </c>
      <c r="T17" s="98">
        <v>658296.9</v>
      </c>
      <c r="U17" s="98">
        <v>687122.34</v>
      </c>
      <c r="V17" s="98">
        <v>651227.66</v>
      </c>
      <c r="W17" s="98">
        <v>673850.95</v>
      </c>
      <c r="X17" s="98">
        <v>706934.26</v>
      </c>
      <c r="Y17" s="112">
        <v>735125.4</v>
      </c>
      <c r="Z17" s="109">
        <v>700622.71</v>
      </c>
      <c r="AA17" s="109">
        <v>789324.76</v>
      </c>
      <c r="AB17" s="109">
        <v>797358.4</v>
      </c>
      <c r="AC17" s="109">
        <v>920526.19</v>
      </c>
      <c r="AD17" s="109">
        <v>899607.83</v>
      </c>
      <c r="AE17" s="109">
        <v>823459.98</v>
      </c>
      <c r="AF17" s="112">
        <v>829177.26</v>
      </c>
      <c r="AG17" s="112">
        <v>946299.74</v>
      </c>
      <c r="AH17" s="109">
        <v>1064363.3600000001</v>
      </c>
      <c r="AI17" s="109">
        <v>1138075.5900000001</v>
      </c>
      <c r="AJ17" s="109">
        <v>1150092.42</v>
      </c>
      <c r="AK17" s="109">
        <v>1082591.28</v>
      </c>
      <c r="AL17" s="114">
        <f t="shared" si="0"/>
        <v>-67501.139999999898</v>
      </c>
      <c r="AM17" s="110">
        <f t="shared" ref="AM17:AM21" si="1">AL17/AJ17</f>
        <v>-5.8691926688813324E-2</v>
      </c>
      <c r="AO17" s="147"/>
    </row>
    <row r="18" spans="1:42" s="14" customFormat="1">
      <c r="A18" s="93"/>
      <c r="B18" s="93"/>
      <c r="C18" s="28"/>
      <c r="D18" s="17"/>
      <c r="E18" s="28"/>
      <c r="F18" s="17"/>
      <c r="G18" s="28"/>
      <c r="H18" s="17"/>
      <c r="I18" s="40"/>
      <c r="J18" s="18"/>
      <c r="K18" s="40"/>
      <c r="L18" s="18"/>
      <c r="M18" s="40"/>
      <c r="N18" s="28"/>
      <c r="O18" s="53"/>
      <c r="P18" s="33"/>
      <c r="Q18" s="46"/>
      <c r="R18" s="33"/>
      <c r="S18" s="98"/>
      <c r="T18" s="98"/>
      <c r="U18" s="98"/>
      <c r="V18" s="98"/>
      <c r="W18" s="98"/>
      <c r="X18" s="98"/>
      <c r="Y18" s="111"/>
      <c r="Z18" s="107"/>
      <c r="AA18" s="107"/>
      <c r="AB18" s="107"/>
      <c r="AC18" s="107"/>
      <c r="AD18" s="109"/>
      <c r="AE18" s="109"/>
      <c r="AF18" s="112"/>
      <c r="AG18" s="112"/>
      <c r="AH18" s="109"/>
      <c r="AI18" s="109"/>
      <c r="AJ18" s="109"/>
      <c r="AK18" s="109"/>
      <c r="AL18" s="114" t="str">
        <f t="shared" si="0"/>
        <v/>
      </c>
      <c r="AM18" s="110"/>
    </row>
    <row r="19" spans="1:42" s="21" customFormat="1">
      <c r="A19" s="92" t="s">
        <v>3</v>
      </c>
      <c r="B19" s="94" t="s">
        <v>6</v>
      </c>
      <c r="C19" s="29">
        <v>488881.27</v>
      </c>
      <c r="D19" s="22">
        <v>538653.61</v>
      </c>
      <c r="E19" s="29">
        <v>589394.24</v>
      </c>
      <c r="F19" s="22">
        <v>628657.29</v>
      </c>
      <c r="G19" s="29">
        <v>625968.47</v>
      </c>
      <c r="H19" s="22">
        <v>644006.16</v>
      </c>
      <c r="I19" s="41">
        <v>676416.68</v>
      </c>
      <c r="J19" s="23">
        <v>822883.72</v>
      </c>
      <c r="K19" s="41">
        <v>739302.79</v>
      </c>
      <c r="L19" s="23">
        <v>782836.83</v>
      </c>
      <c r="M19" s="41">
        <v>787594.36</v>
      </c>
      <c r="N19" s="29">
        <f>SUM(M19-L19)</f>
        <v>4757.5300000000279</v>
      </c>
      <c r="O19" s="52">
        <v>855059.04</v>
      </c>
      <c r="P19" s="29">
        <f>SUM(O19-M19)</f>
        <v>67464.680000000051</v>
      </c>
      <c r="Q19" s="69">
        <v>858160.98</v>
      </c>
      <c r="R19" s="29">
        <f>SUM(Q19-O19)</f>
        <v>3101.9399999999441</v>
      </c>
      <c r="S19" s="98">
        <v>867069.57</v>
      </c>
      <c r="T19" s="98">
        <v>906335.37</v>
      </c>
      <c r="U19" s="98">
        <v>885311.09</v>
      </c>
      <c r="V19" s="98">
        <v>784229.75</v>
      </c>
      <c r="W19" s="98">
        <v>822678.12</v>
      </c>
      <c r="X19" s="98">
        <v>835513.73</v>
      </c>
      <c r="Y19" s="112">
        <v>862584.34</v>
      </c>
      <c r="Z19" s="109">
        <v>861685.9</v>
      </c>
      <c r="AA19" s="109">
        <v>903160.86</v>
      </c>
      <c r="AB19" s="109">
        <v>972587.28</v>
      </c>
      <c r="AC19" s="109">
        <v>1003663.33</v>
      </c>
      <c r="AD19" s="109">
        <v>975557.74</v>
      </c>
      <c r="AE19" s="109">
        <v>878049.99</v>
      </c>
      <c r="AF19" s="112">
        <v>883193.46</v>
      </c>
      <c r="AG19" s="112">
        <v>1048992.72</v>
      </c>
      <c r="AH19" s="109">
        <v>1106172.3999999999</v>
      </c>
      <c r="AI19" s="109">
        <v>1150293.57</v>
      </c>
      <c r="AJ19" s="109">
        <v>1252237.92</v>
      </c>
      <c r="AK19" s="109">
        <v>1281562.24</v>
      </c>
      <c r="AL19" s="114">
        <f t="shared" si="0"/>
        <v>29324.320000000065</v>
      </c>
      <c r="AM19" s="110">
        <f t="shared" si="1"/>
        <v>2.3417530751664244E-2</v>
      </c>
    </row>
    <row r="20" spans="1:42" s="14" customFormat="1">
      <c r="A20" s="93"/>
      <c r="B20" s="93"/>
      <c r="C20" s="28"/>
      <c r="D20" s="17"/>
      <c r="E20" s="28"/>
      <c r="F20" s="17"/>
      <c r="G20" s="28"/>
      <c r="H20" s="17"/>
      <c r="I20" s="40"/>
      <c r="J20" s="18"/>
      <c r="K20" s="40"/>
      <c r="L20" s="18"/>
      <c r="M20" s="40"/>
      <c r="N20" s="28"/>
      <c r="O20" s="53"/>
      <c r="P20" s="33"/>
      <c r="Q20" s="46"/>
      <c r="R20" s="33"/>
      <c r="S20" s="98"/>
      <c r="T20" s="98"/>
      <c r="U20" s="98"/>
      <c r="V20" s="98"/>
      <c r="W20" s="98"/>
      <c r="X20" s="98"/>
      <c r="Y20" s="111"/>
      <c r="Z20" s="107"/>
      <c r="AA20" s="107"/>
      <c r="AB20" s="107"/>
      <c r="AC20" s="107"/>
      <c r="AD20" s="109"/>
      <c r="AE20" s="109"/>
      <c r="AF20" s="112"/>
      <c r="AG20" s="112"/>
      <c r="AH20" s="109"/>
      <c r="AI20" s="109"/>
      <c r="AJ20" s="109"/>
      <c r="AK20" s="109"/>
      <c r="AL20" s="114" t="str">
        <f t="shared" si="0"/>
        <v/>
      </c>
      <c r="AM20" s="110"/>
    </row>
    <row r="21" spans="1:42" s="21" customFormat="1">
      <c r="A21" s="94" t="s">
        <v>4</v>
      </c>
      <c r="B21" s="94" t="s">
        <v>7</v>
      </c>
      <c r="C21" s="29">
        <v>279919.8</v>
      </c>
      <c r="D21" s="22">
        <v>322190.08000000002</v>
      </c>
      <c r="E21" s="29">
        <v>370433.01</v>
      </c>
      <c r="F21" s="22">
        <v>499778.48</v>
      </c>
      <c r="G21" s="29">
        <v>415064.23</v>
      </c>
      <c r="H21" s="22">
        <v>495425.76</v>
      </c>
      <c r="I21" s="41">
        <v>468445.31</v>
      </c>
      <c r="J21" s="23">
        <v>444126.83</v>
      </c>
      <c r="K21" s="41">
        <v>420422.17</v>
      </c>
      <c r="L21" s="23">
        <v>483722.1</v>
      </c>
      <c r="M21" s="41">
        <v>510061.85</v>
      </c>
      <c r="N21" s="29">
        <f>SUM(M21-L21)</f>
        <v>26339.75</v>
      </c>
      <c r="O21" s="52">
        <v>562066.14</v>
      </c>
      <c r="P21" s="29">
        <f>SUM(O21-M21)</f>
        <v>52004.290000000037</v>
      </c>
      <c r="Q21" s="69">
        <v>557367.94999999995</v>
      </c>
      <c r="R21" s="29">
        <f>SUM(Q21-O21)</f>
        <v>-4698.1900000000605</v>
      </c>
      <c r="S21" s="98">
        <v>649123.64</v>
      </c>
      <c r="T21" s="98">
        <v>571966.5</v>
      </c>
      <c r="U21" s="98">
        <v>584911.54</v>
      </c>
      <c r="V21" s="98">
        <v>538601.65</v>
      </c>
      <c r="W21" s="98">
        <v>607234.61</v>
      </c>
      <c r="X21" s="98">
        <v>613406.53</v>
      </c>
      <c r="Y21" s="112">
        <v>648584.22</v>
      </c>
      <c r="Z21" s="109">
        <v>666759.59</v>
      </c>
      <c r="AA21" s="109">
        <v>668549.71</v>
      </c>
      <c r="AB21" s="109">
        <v>691370.18</v>
      </c>
      <c r="AC21" s="109">
        <v>743259.16</v>
      </c>
      <c r="AD21" s="109">
        <v>743729.31</v>
      </c>
      <c r="AE21" s="109">
        <v>686849.81</v>
      </c>
      <c r="AF21" s="112">
        <v>726462.49</v>
      </c>
      <c r="AG21" s="112">
        <v>785475.88</v>
      </c>
      <c r="AH21" s="109">
        <v>866293.69</v>
      </c>
      <c r="AI21" s="109">
        <v>973097.91</v>
      </c>
      <c r="AJ21" s="109">
        <v>1016807.9</v>
      </c>
      <c r="AK21" s="109">
        <v>1044487.02</v>
      </c>
      <c r="AL21" s="114">
        <f t="shared" si="0"/>
        <v>27679.119999999995</v>
      </c>
      <c r="AM21" s="110">
        <f t="shared" si="1"/>
        <v>2.7221582365754629E-2</v>
      </c>
    </row>
    <row r="22" spans="1:42" s="14" customFormat="1">
      <c r="A22" s="93"/>
      <c r="B22" s="93"/>
      <c r="C22" s="28"/>
      <c r="D22" s="17"/>
      <c r="E22" s="28"/>
      <c r="F22" s="17"/>
      <c r="G22" s="28"/>
      <c r="H22" s="17"/>
      <c r="I22" s="40"/>
      <c r="J22" s="18"/>
      <c r="K22" s="40"/>
      <c r="L22" s="18"/>
      <c r="M22" s="40"/>
      <c r="N22" s="28"/>
      <c r="O22" s="53"/>
      <c r="P22" s="33"/>
      <c r="Q22" s="46"/>
      <c r="R22" s="33"/>
      <c r="S22" s="98"/>
      <c r="T22" s="98"/>
      <c r="U22" s="98"/>
      <c r="V22" s="98"/>
      <c r="W22" s="98"/>
      <c r="X22" s="98"/>
      <c r="Y22" s="111"/>
      <c r="Z22" s="107"/>
      <c r="AA22" s="107"/>
      <c r="AB22" s="107"/>
      <c r="AC22" s="107"/>
      <c r="AD22" s="109"/>
      <c r="AE22" s="109"/>
      <c r="AF22" s="112"/>
      <c r="AG22" s="112"/>
      <c r="AH22" s="109"/>
      <c r="AI22" s="109"/>
      <c r="AJ22" s="109"/>
      <c r="AK22" s="109"/>
      <c r="AL22" s="114"/>
      <c r="AM22" s="110"/>
    </row>
    <row r="23" spans="1:42" s="21" customFormat="1">
      <c r="A23" s="94" t="s">
        <v>5</v>
      </c>
      <c r="B23" s="92" t="s">
        <v>8</v>
      </c>
      <c r="C23" s="27">
        <v>324420.47999999998</v>
      </c>
      <c r="D23" s="19">
        <v>400296.03</v>
      </c>
      <c r="E23" s="27">
        <v>455968.34</v>
      </c>
      <c r="F23" s="19">
        <v>447868.7</v>
      </c>
      <c r="G23" s="27">
        <v>480453.98</v>
      </c>
      <c r="H23" s="19">
        <v>487674.65</v>
      </c>
      <c r="I23" s="39">
        <v>549411.69999999995</v>
      </c>
      <c r="J23" s="20">
        <v>660515.14</v>
      </c>
      <c r="K23" s="39">
        <v>610086.79</v>
      </c>
      <c r="L23" s="20">
        <v>550988.52</v>
      </c>
      <c r="M23" s="39">
        <v>606123.28</v>
      </c>
      <c r="N23" s="29">
        <f>SUM(M23-L23)</f>
        <v>55134.760000000009</v>
      </c>
      <c r="O23" s="52">
        <v>575142.99</v>
      </c>
      <c r="P23" s="29">
        <f>SUM(O23-M23)</f>
        <v>-30980.290000000037</v>
      </c>
      <c r="Q23" s="69">
        <v>595612.5</v>
      </c>
      <c r="R23" s="29">
        <f>SUM(Q23-O23)</f>
        <v>20469.510000000009</v>
      </c>
      <c r="S23" s="98">
        <v>590460.61</v>
      </c>
      <c r="T23" s="98">
        <v>604410.99</v>
      </c>
      <c r="U23" s="98">
        <v>608753.28</v>
      </c>
      <c r="V23" s="98">
        <v>602641.93000000005</v>
      </c>
      <c r="W23" s="98">
        <v>612073.01</v>
      </c>
      <c r="X23" s="98">
        <v>660381.94999999995</v>
      </c>
      <c r="Y23" s="112">
        <v>629385.54</v>
      </c>
      <c r="Z23" s="109">
        <v>721375.76</v>
      </c>
      <c r="AA23" s="109">
        <v>790097.02</v>
      </c>
      <c r="AB23" s="109">
        <v>802292.11</v>
      </c>
      <c r="AC23" s="109">
        <v>850420.9</v>
      </c>
      <c r="AD23" s="109">
        <v>797530.17</v>
      </c>
      <c r="AE23" s="109">
        <v>826737.63</v>
      </c>
      <c r="AF23" s="112">
        <v>705816.07</v>
      </c>
      <c r="AG23" s="112">
        <v>753621.79</v>
      </c>
      <c r="AH23" s="109">
        <v>865958.1</v>
      </c>
      <c r="AI23" s="109">
        <v>914817.46</v>
      </c>
      <c r="AJ23" s="109">
        <v>1056523.25</v>
      </c>
      <c r="AK23" s="109"/>
      <c r="AL23" s="114"/>
      <c r="AM23" s="110"/>
    </row>
    <row r="24" spans="1:42" s="14" customFormat="1">
      <c r="A24" s="93"/>
      <c r="B24" s="95"/>
      <c r="C24" s="30"/>
      <c r="D24" s="15"/>
      <c r="E24" s="30"/>
      <c r="F24" s="15"/>
      <c r="G24" s="30"/>
      <c r="H24" s="15"/>
      <c r="I24" s="42"/>
      <c r="J24" s="16"/>
      <c r="K24" s="42"/>
      <c r="L24" s="16"/>
      <c r="M24" s="42"/>
      <c r="N24" s="28"/>
      <c r="O24" s="53"/>
      <c r="P24" s="33"/>
      <c r="Q24" s="46"/>
      <c r="R24" s="33"/>
      <c r="S24" s="98"/>
      <c r="T24" s="98"/>
      <c r="U24" s="98"/>
      <c r="V24" s="98"/>
      <c r="W24" s="98"/>
      <c r="X24" s="98"/>
      <c r="Y24" s="111"/>
      <c r="Z24" s="107"/>
      <c r="AA24" s="107"/>
      <c r="AB24" s="107"/>
      <c r="AC24" s="107"/>
      <c r="AD24" s="109"/>
      <c r="AE24" s="109"/>
      <c r="AF24" s="112"/>
      <c r="AG24" s="112"/>
      <c r="AH24" s="109"/>
      <c r="AI24" s="109"/>
      <c r="AJ24" s="109"/>
      <c r="AK24" s="109"/>
      <c r="AL24" s="114"/>
      <c r="AM24" s="110"/>
    </row>
    <row r="25" spans="1:42" s="21" customFormat="1">
      <c r="A25" s="92" t="s">
        <v>6</v>
      </c>
      <c r="B25" s="92" t="s">
        <v>9</v>
      </c>
      <c r="C25" s="27">
        <v>375154.84</v>
      </c>
      <c r="D25" s="19">
        <v>424532.22</v>
      </c>
      <c r="E25" s="27">
        <v>453178.72</v>
      </c>
      <c r="F25" s="19">
        <v>472897.14</v>
      </c>
      <c r="G25" s="27">
        <v>511503.5</v>
      </c>
      <c r="H25" s="19">
        <v>505374.57</v>
      </c>
      <c r="I25" s="39">
        <v>564306</v>
      </c>
      <c r="J25" s="20">
        <v>538685.06999999995</v>
      </c>
      <c r="K25" s="39">
        <v>619581.73</v>
      </c>
      <c r="L25" s="20">
        <v>689919.99</v>
      </c>
      <c r="M25" s="39">
        <v>685599.53</v>
      </c>
      <c r="N25" s="29">
        <f>SUM(M25-L25)</f>
        <v>-4320.4599999999627</v>
      </c>
      <c r="O25" s="52">
        <v>753757.89</v>
      </c>
      <c r="P25" s="29">
        <f>SUM(O25-M25)</f>
        <v>68158.359999999986</v>
      </c>
      <c r="Q25" s="69">
        <v>715499.05</v>
      </c>
      <c r="R25" s="29">
        <f>SUM(Q25-O25)</f>
        <v>-38258.839999999967</v>
      </c>
      <c r="S25" s="98">
        <v>687709.79</v>
      </c>
      <c r="T25" s="98">
        <v>779690.2</v>
      </c>
      <c r="U25" s="98">
        <v>717525.61</v>
      </c>
      <c r="V25" s="98">
        <v>662359.05000000005</v>
      </c>
      <c r="W25" s="98">
        <v>701878.8</v>
      </c>
      <c r="X25" s="98">
        <v>782288.89</v>
      </c>
      <c r="Y25" s="112">
        <v>899181.15</v>
      </c>
      <c r="Z25" s="109">
        <v>881351.5</v>
      </c>
      <c r="AA25" s="109">
        <v>828548.52</v>
      </c>
      <c r="AB25" s="109">
        <v>883243.2</v>
      </c>
      <c r="AC25" s="109">
        <v>847356.81</v>
      </c>
      <c r="AD25" s="109">
        <v>909629.34</v>
      </c>
      <c r="AE25" s="109">
        <v>970391.93</v>
      </c>
      <c r="AF25" s="112">
        <v>970931.63</v>
      </c>
      <c r="AG25" s="171">
        <v>896699.99</v>
      </c>
      <c r="AH25" s="162">
        <v>1311844.3</v>
      </c>
      <c r="AI25" s="162">
        <v>1235791.1709</v>
      </c>
      <c r="AJ25" s="162">
        <v>1143719.79</v>
      </c>
      <c r="AK25" s="162"/>
      <c r="AL25" s="114"/>
      <c r="AM25" s="110"/>
      <c r="AO25" s="52"/>
      <c r="AP25" s="148"/>
    </row>
    <row r="26" spans="1:42" s="14" customFormat="1">
      <c r="A26" s="95"/>
      <c r="B26" s="93"/>
      <c r="C26" s="28"/>
      <c r="D26" s="17"/>
      <c r="E26" s="28"/>
      <c r="F26" s="17"/>
      <c r="G26" s="28"/>
      <c r="H26" s="17"/>
      <c r="I26" s="40"/>
      <c r="J26" s="18"/>
      <c r="K26" s="40"/>
      <c r="L26" s="18"/>
      <c r="M26" s="40"/>
      <c r="N26" s="28"/>
      <c r="O26" s="53"/>
      <c r="P26" s="33"/>
      <c r="Q26" s="46"/>
      <c r="R26" s="33"/>
      <c r="S26" s="98"/>
      <c r="T26" s="98"/>
      <c r="U26" s="98"/>
      <c r="V26" s="98"/>
      <c r="W26" s="98"/>
      <c r="X26" s="98"/>
      <c r="Y26" s="111"/>
      <c r="Z26" s="107"/>
      <c r="AA26" s="107"/>
      <c r="AB26" s="107"/>
      <c r="AC26" s="107"/>
      <c r="AD26" s="109"/>
      <c r="AE26" s="109"/>
      <c r="AF26" s="112"/>
      <c r="AG26" s="112"/>
      <c r="AH26" s="109"/>
      <c r="AI26" s="109"/>
      <c r="AJ26" s="109"/>
      <c r="AK26" s="109"/>
      <c r="AL26" s="114"/>
      <c r="AM26" s="110"/>
    </row>
    <row r="27" spans="1:42" s="172" customFormat="1">
      <c r="A27" s="163" t="s">
        <v>7</v>
      </c>
      <c r="B27" s="163" t="s">
        <v>10</v>
      </c>
      <c r="C27" s="164">
        <v>392996</v>
      </c>
      <c r="D27" s="165">
        <v>482691.41</v>
      </c>
      <c r="E27" s="164">
        <v>452752.5</v>
      </c>
      <c r="F27" s="165">
        <v>522713.13</v>
      </c>
      <c r="G27" s="164">
        <v>478398.4</v>
      </c>
      <c r="H27" s="165">
        <v>543244.81999999995</v>
      </c>
      <c r="I27" s="166">
        <v>656448.23</v>
      </c>
      <c r="J27" s="167">
        <v>698761.62</v>
      </c>
      <c r="K27" s="166">
        <v>700546.99</v>
      </c>
      <c r="L27" s="167">
        <v>809095.91</v>
      </c>
      <c r="M27" s="166">
        <v>621496.31999999995</v>
      </c>
      <c r="N27" s="164">
        <f>SUM(M27-L27)</f>
        <v>-187599.59000000008</v>
      </c>
      <c r="O27" s="168">
        <v>696442.14</v>
      </c>
      <c r="P27" s="164">
        <f>SUM(O27-M27)</f>
        <v>74945.820000000065</v>
      </c>
      <c r="Q27" s="169">
        <v>707970.37</v>
      </c>
      <c r="R27" s="164">
        <f>SUM(Q27-O27)</f>
        <v>11528.229999999981</v>
      </c>
      <c r="S27" s="170">
        <v>697733.75</v>
      </c>
      <c r="T27" s="170">
        <v>638368.43000000005</v>
      </c>
      <c r="U27" s="170">
        <v>687173.36</v>
      </c>
      <c r="V27" s="170">
        <v>603002.47</v>
      </c>
      <c r="W27" s="170">
        <v>656547.66</v>
      </c>
      <c r="X27" s="170">
        <v>655351.11</v>
      </c>
      <c r="Y27" s="171">
        <v>733609.22</v>
      </c>
      <c r="Z27" s="162">
        <v>707838.05</v>
      </c>
      <c r="AA27" s="162">
        <v>843733.96</v>
      </c>
      <c r="AB27" s="162">
        <v>914347.45</v>
      </c>
      <c r="AC27" s="162">
        <v>867119.81</v>
      </c>
      <c r="AD27" s="162">
        <v>911399.36</v>
      </c>
      <c r="AE27" s="162">
        <v>810232.74</v>
      </c>
      <c r="AF27" s="171">
        <v>918350.69</v>
      </c>
      <c r="AG27" s="171">
        <v>865640.42</v>
      </c>
      <c r="AH27" s="162">
        <v>1197361.1000000001</v>
      </c>
      <c r="AI27" s="162">
        <v>1186059.54</v>
      </c>
      <c r="AJ27" s="162">
        <v>1143719.79</v>
      </c>
      <c r="AK27" s="162"/>
      <c r="AL27" s="114"/>
      <c r="AM27" s="110"/>
    </row>
    <row r="28" spans="1:42" s="184" customFormat="1">
      <c r="A28" s="173"/>
      <c r="B28" s="174"/>
      <c r="C28" s="175"/>
      <c r="D28" s="176"/>
      <c r="E28" s="175"/>
      <c r="F28" s="176"/>
      <c r="G28" s="175"/>
      <c r="H28" s="176"/>
      <c r="I28" s="177"/>
      <c r="J28" s="178"/>
      <c r="K28" s="177"/>
      <c r="L28" s="178"/>
      <c r="M28" s="177"/>
      <c r="N28" s="175"/>
      <c r="O28" s="179"/>
      <c r="P28" s="180"/>
      <c r="Q28" s="181"/>
      <c r="R28" s="180"/>
      <c r="S28" s="170"/>
      <c r="T28" s="170"/>
      <c r="U28" s="170"/>
      <c r="V28" s="170"/>
      <c r="W28" s="170"/>
      <c r="X28" s="170"/>
      <c r="Y28" s="182"/>
      <c r="Z28" s="183"/>
      <c r="AA28" s="183"/>
      <c r="AB28" s="183"/>
      <c r="AC28" s="183"/>
      <c r="AD28" s="162"/>
      <c r="AE28" s="162"/>
      <c r="AF28" s="171"/>
      <c r="AG28" s="171"/>
      <c r="AH28" s="162"/>
      <c r="AI28" s="162"/>
      <c r="AJ28" s="162"/>
      <c r="AK28" s="162"/>
      <c r="AL28" s="114"/>
      <c r="AM28" s="110"/>
    </row>
    <row r="29" spans="1:42" s="21" customFormat="1">
      <c r="A29" s="94" t="s">
        <v>8</v>
      </c>
      <c r="B29" s="94" t="s">
        <v>11</v>
      </c>
      <c r="C29" s="29">
        <v>431889.56</v>
      </c>
      <c r="D29" s="22">
        <v>447959.28</v>
      </c>
      <c r="E29" s="29">
        <v>537782.65</v>
      </c>
      <c r="F29" s="22">
        <v>573768.82999999996</v>
      </c>
      <c r="G29" s="29">
        <v>581105.94999999995</v>
      </c>
      <c r="H29" s="22">
        <v>618639.16</v>
      </c>
      <c r="I29" s="41">
        <v>626275.06000000006</v>
      </c>
      <c r="J29" s="23">
        <v>807970.21</v>
      </c>
      <c r="K29" s="41">
        <v>588797.62</v>
      </c>
      <c r="L29" s="23">
        <v>692915.82</v>
      </c>
      <c r="M29" s="41">
        <v>681366.93</v>
      </c>
      <c r="N29" s="29">
        <f>SUM(M29-L29)</f>
        <v>-11548.889999999898</v>
      </c>
      <c r="O29" s="52">
        <v>683584.35</v>
      </c>
      <c r="P29" s="29">
        <f>SUM(O29-M29)</f>
        <v>2217.4199999999255</v>
      </c>
      <c r="Q29" s="69">
        <v>739265.82</v>
      </c>
      <c r="R29" s="29">
        <f>SUM(Q29-O29)</f>
        <v>55681.469999999972</v>
      </c>
      <c r="S29" s="98">
        <v>690900.47999999998</v>
      </c>
      <c r="T29" s="98">
        <v>752982.24</v>
      </c>
      <c r="U29" s="98">
        <v>745308.06</v>
      </c>
      <c r="V29" s="98">
        <v>684317.69</v>
      </c>
      <c r="W29" s="98">
        <v>733308.77</v>
      </c>
      <c r="X29" s="98">
        <v>737839.35</v>
      </c>
      <c r="Y29" s="112">
        <v>742651.78</v>
      </c>
      <c r="Z29" s="109">
        <v>895847.3</v>
      </c>
      <c r="AA29" s="109">
        <v>881781.85</v>
      </c>
      <c r="AB29" s="109">
        <v>911547.43</v>
      </c>
      <c r="AC29" s="109">
        <v>910752.97</v>
      </c>
      <c r="AD29" s="109">
        <v>889895.04</v>
      </c>
      <c r="AE29" s="109">
        <v>937188.05</v>
      </c>
      <c r="AF29" s="112">
        <v>930766.96</v>
      </c>
      <c r="AG29" s="187">
        <v>1308452.28</v>
      </c>
      <c r="AH29" s="185">
        <v>1258973.46</v>
      </c>
      <c r="AI29" s="185">
        <v>1249647.1000000001</v>
      </c>
      <c r="AJ29" s="185">
        <v>1253536.8</v>
      </c>
      <c r="AK29" s="185"/>
      <c r="AL29" s="114"/>
      <c r="AM29" s="110"/>
    </row>
    <row r="30" spans="1:42" s="14" customFormat="1">
      <c r="A30" s="93"/>
      <c r="B30" s="93"/>
      <c r="C30" s="28"/>
      <c r="D30" s="17"/>
      <c r="E30" s="28"/>
      <c r="F30" s="17"/>
      <c r="G30" s="28"/>
      <c r="H30" s="17"/>
      <c r="I30" s="40"/>
      <c r="J30" s="18"/>
      <c r="K30" s="40"/>
      <c r="L30" s="18"/>
      <c r="M30" s="40"/>
      <c r="N30" s="28"/>
      <c r="O30" s="53"/>
      <c r="P30" s="33"/>
      <c r="Q30" s="46"/>
      <c r="R30" s="33"/>
      <c r="S30" s="98"/>
      <c r="T30" s="98"/>
      <c r="U30" s="98"/>
      <c r="V30" s="98"/>
      <c r="W30" s="98"/>
      <c r="X30" s="98"/>
      <c r="Y30" s="111"/>
      <c r="Z30" s="107"/>
      <c r="AA30" s="107"/>
      <c r="AB30" s="107"/>
      <c r="AC30" s="107"/>
      <c r="AD30" s="109"/>
      <c r="AE30" s="109"/>
      <c r="AF30" s="112"/>
      <c r="AG30" s="187"/>
      <c r="AH30" s="185"/>
      <c r="AI30" s="185"/>
      <c r="AJ30" s="185"/>
      <c r="AK30" s="185"/>
      <c r="AL30" s="114"/>
      <c r="AM30" s="110"/>
    </row>
    <row r="31" spans="1:42" s="21" customFormat="1">
      <c r="A31" s="94" t="s">
        <v>9</v>
      </c>
      <c r="B31" s="92" t="s">
        <v>12</v>
      </c>
      <c r="C31" s="27">
        <v>498356.52</v>
      </c>
      <c r="D31" s="19">
        <v>545228.31000000006</v>
      </c>
      <c r="E31" s="27">
        <v>536015.16</v>
      </c>
      <c r="F31" s="19">
        <v>526407.30000000005</v>
      </c>
      <c r="G31" s="27">
        <v>657752.38</v>
      </c>
      <c r="H31" s="19">
        <v>796243.31</v>
      </c>
      <c r="I31" s="39">
        <v>766282.84</v>
      </c>
      <c r="J31" s="20">
        <v>725501.37</v>
      </c>
      <c r="K31" s="39">
        <v>740505.74</v>
      </c>
      <c r="L31" s="20">
        <v>800498.7</v>
      </c>
      <c r="M31" s="39">
        <v>786533.01</v>
      </c>
      <c r="N31" s="29">
        <f>SUM(M31-L31)</f>
        <v>-13965.689999999944</v>
      </c>
      <c r="O31" s="52">
        <v>772184.38</v>
      </c>
      <c r="P31" s="29">
        <f>SUM(O31-M31)</f>
        <v>-14348.630000000005</v>
      </c>
      <c r="Q31" s="69">
        <v>857862.05</v>
      </c>
      <c r="R31" s="29">
        <f>SUM(Q31-O31)</f>
        <v>85677.670000000042</v>
      </c>
      <c r="S31" s="98">
        <v>863826.16</v>
      </c>
      <c r="T31" s="98">
        <v>880052.22</v>
      </c>
      <c r="U31" s="98">
        <v>874848.28</v>
      </c>
      <c r="V31" s="98">
        <v>717527.3</v>
      </c>
      <c r="W31" s="98">
        <v>822016</v>
      </c>
      <c r="X31" s="98">
        <v>884522.41</v>
      </c>
      <c r="Y31" s="112">
        <v>911830.88</v>
      </c>
      <c r="Z31" s="109">
        <v>868791.71</v>
      </c>
      <c r="AA31" s="109">
        <v>1021331.91</v>
      </c>
      <c r="AB31" s="109">
        <v>973186.75</v>
      </c>
      <c r="AC31" s="109">
        <v>1037120.71</v>
      </c>
      <c r="AD31" s="109">
        <v>1024228.29</v>
      </c>
      <c r="AE31" s="109">
        <v>944233.16</v>
      </c>
      <c r="AF31" s="112">
        <v>1009094.34</v>
      </c>
      <c r="AG31" s="187">
        <v>1177703.3500000001</v>
      </c>
      <c r="AH31" s="185">
        <v>1243183.1499999999</v>
      </c>
      <c r="AI31" s="185">
        <v>1221728.6200000001</v>
      </c>
      <c r="AJ31" s="185">
        <v>1302108.8400000001</v>
      </c>
      <c r="AK31" s="185"/>
      <c r="AL31" s="114"/>
      <c r="AM31" s="110"/>
    </row>
    <row r="32" spans="1:42" s="14" customFormat="1">
      <c r="A32" s="93"/>
      <c r="B32" s="95"/>
      <c r="C32" s="30"/>
      <c r="D32" s="15"/>
      <c r="E32" s="30"/>
      <c r="F32" s="15"/>
      <c r="G32" s="30"/>
      <c r="H32" s="15"/>
      <c r="I32" s="42"/>
      <c r="J32" s="16"/>
      <c r="K32" s="42"/>
      <c r="L32" s="16"/>
      <c r="M32" s="42"/>
      <c r="N32" s="28"/>
      <c r="O32" s="53"/>
      <c r="P32" s="33"/>
      <c r="Q32" s="46"/>
      <c r="R32" s="33"/>
      <c r="S32" s="98"/>
      <c r="T32" s="98"/>
      <c r="U32" s="98"/>
      <c r="V32" s="98"/>
      <c r="W32" s="98"/>
      <c r="X32" s="98"/>
      <c r="Y32" s="111"/>
      <c r="Z32" s="107"/>
      <c r="AA32" s="107"/>
      <c r="AB32" s="107"/>
      <c r="AC32" s="107"/>
      <c r="AD32" s="109"/>
      <c r="AE32" s="109"/>
      <c r="AF32" s="112"/>
      <c r="AG32" s="187"/>
      <c r="AH32" s="185"/>
      <c r="AI32" s="185"/>
      <c r="AJ32" s="185"/>
      <c r="AK32" s="185"/>
      <c r="AL32" s="114"/>
      <c r="AM32" s="110"/>
    </row>
    <row r="33" spans="1:43" s="21" customFormat="1">
      <c r="A33" s="92" t="s">
        <v>10</v>
      </c>
      <c r="B33" s="92" t="s">
        <v>13</v>
      </c>
      <c r="C33" s="27">
        <v>441299.75</v>
      </c>
      <c r="D33" s="19">
        <v>481588.36</v>
      </c>
      <c r="E33" s="27">
        <v>580114.5</v>
      </c>
      <c r="F33" s="19">
        <v>643960.16</v>
      </c>
      <c r="G33" s="27">
        <v>659011.56000000006</v>
      </c>
      <c r="H33" s="19">
        <v>721835.9</v>
      </c>
      <c r="I33" s="39">
        <v>715902.44</v>
      </c>
      <c r="J33" s="20">
        <v>736298.44</v>
      </c>
      <c r="K33" s="39">
        <v>742017.35</v>
      </c>
      <c r="L33" s="20">
        <v>758828.07</v>
      </c>
      <c r="M33" s="39">
        <v>635702.14</v>
      </c>
      <c r="N33" s="29">
        <f>SUM(M33-L33)</f>
        <v>-123125.92999999993</v>
      </c>
      <c r="O33" s="52">
        <v>757306.06</v>
      </c>
      <c r="P33" s="29">
        <f>SUM(O33-M33)</f>
        <v>121603.92000000004</v>
      </c>
      <c r="Q33" s="69">
        <v>850164.3</v>
      </c>
      <c r="R33" s="29">
        <f>SUM(Q33-O33)</f>
        <v>92858.239999999991</v>
      </c>
      <c r="S33" s="98">
        <v>706165.17</v>
      </c>
      <c r="T33" s="98">
        <v>731241.53</v>
      </c>
      <c r="U33" s="98">
        <v>716657.5</v>
      </c>
      <c r="V33" s="98">
        <v>637225.09</v>
      </c>
      <c r="W33" s="98">
        <v>762574.05</v>
      </c>
      <c r="X33" s="98">
        <v>802498.65</v>
      </c>
      <c r="Y33" s="112">
        <v>764587.04</v>
      </c>
      <c r="Z33" s="109">
        <v>891216.4</v>
      </c>
      <c r="AA33" s="109">
        <v>898896.9</v>
      </c>
      <c r="AB33" s="109">
        <v>986677.73</v>
      </c>
      <c r="AC33" s="109">
        <v>932427.29</v>
      </c>
      <c r="AD33" s="109">
        <v>903905.24</v>
      </c>
      <c r="AE33" s="109">
        <v>943483.67</v>
      </c>
      <c r="AF33" s="112">
        <v>1015120.42</v>
      </c>
      <c r="AG33" s="171">
        <v>1138204.69</v>
      </c>
      <c r="AH33" s="162">
        <v>1169514.43</v>
      </c>
      <c r="AI33" s="162">
        <v>1312767.79</v>
      </c>
      <c r="AJ33" s="162">
        <v>1270590.17</v>
      </c>
      <c r="AK33" s="162"/>
      <c r="AL33" s="114"/>
      <c r="AM33" s="110"/>
      <c r="AO33" s="150"/>
      <c r="AP33" s="150"/>
      <c r="AQ33" s="150"/>
    </row>
    <row r="34" spans="1:43" s="14" customFormat="1">
      <c r="A34" s="96"/>
      <c r="B34" s="93"/>
      <c r="C34" s="28"/>
      <c r="D34" s="17"/>
      <c r="E34" s="28"/>
      <c r="F34" s="17"/>
      <c r="G34" s="28"/>
      <c r="H34" s="17"/>
      <c r="I34" s="40"/>
      <c r="J34" s="18"/>
      <c r="K34" s="40"/>
      <c r="L34" s="18"/>
      <c r="M34" s="40"/>
      <c r="N34" s="28"/>
      <c r="O34" s="53"/>
      <c r="P34" s="33"/>
      <c r="Q34" s="46"/>
      <c r="R34" s="33"/>
      <c r="S34" s="98"/>
      <c r="T34" s="98"/>
      <c r="U34" s="98"/>
      <c r="V34" s="98"/>
      <c r="W34" s="98"/>
      <c r="X34" s="98"/>
      <c r="Y34" s="111"/>
      <c r="Z34" s="107"/>
      <c r="AA34" s="107"/>
      <c r="AB34" s="107"/>
      <c r="AC34" s="107"/>
      <c r="AD34" s="109"/>
      <c r="AE34" s="109"/>
      <c r="AF34" s="112"/>
      <c r="AG34" s="171"/>
      <c r="AH34" s="162"/>
      <c r="AI34" s="162"/>
      <c r="AJ34" s="162"/>
      <c r="AK34" s="162"/>
      <c r="AL34" s="114"/>
      <c r="AM34" s="110"/>
    </row>
    <row r="35" spans="1:43" s="21" customFormat="1">
      <c r="A35" s="92" t="s">
        <v>11</v>
      </c>
      <c r="B35" s="94" t="s">
        <v>16</v>
      </c>
      <c r="C35" s="29">
        <v>491739.48</v>
      </c>
      <c r="D35" s="22">
        <v>528277.78</v>
      </c>
      <c r="E35" s="29">
        <v>491155.34</v>
      </c>
      <c r="F35" s="22">
        <v>465802.81</v>
      </c>
      <c r="G35" s="29">
        <v>552623.84</v>
      </c>
      <c r="H35" s="22">
        <v>569036.79</v>
      </c>
      <c r="I35" s="41">
        <v>649013.87</v>
      </c>
      <c r="J35" s="23">
        <v>655738.86</v>
      </c>
      <c r="K35" s="41">
        <v>595933.94999999995</v>
      </c>
      <c r="L35" s="23">
        <v>726027.09</v>
      </c>
      <c r="M35" s="41">
        <v>709498.81</v>
      </c>
      <c r="N35" s="29">
        <f>SUM(M35-L35)</f>
        <v>-16528.279999999912</v>
      </c>
      <c r="O35" s="52">
        <v>722467.96</v>
      </c>
      <c r="P35" s="29">
        <f>SUM(O35-M35)</f>
        <v>12969.149999999907</v>
      </c>
      <c r="Q35" s="69">
        <v>724696.46</v>
      </c>
      <c r="R35" s="29">
        <f>SUM(Q35-O35)</f>
        <v>2228.5</v>
      </c>
      <c r="S35" s="98">
        <v>769852.72</v>
      </c>
      <c r="T35" s="98">
        <v>690308.61</v>
      </c>
      <c r="U35" s="98">
        <v>782954.92</v>
      </c>
      <c r="V35" s="98">
        <v>710080.13</v>
      </c>
      <c r="W35" s="98">
        <v>699456.09</v>
      </c>
      <c r="X35" s="98">
        <v>736848.77</v>
      </c>
      <c r="Y35" s="112">
        <v>777987.3</v>
      </c>
      <c r="Z35" s="109">
        <v>858436.75</v>
      </c>
      <c r="AA35" s="109">
        <v>864903.9</v>
      </c>
      <c r="AB35" s="109">
        <v>954677.45</v>
      </c>
      <c r="AC35" s="109">
        <v>939589.01</v>
      </c>
      <c r="AD35" s="109">
        <v>856710.41</v>
      </c>
      <c r="AE35" s="109">
        <v>850927.04</v>
      </c>
      <c r="AF35" s="112">
        <v>967391.07</v>
      </c>
      <c r="AG35" s="171">
        <v>1054559.9099999999</v>
      </c>
      <c r="AH35" s="162">
        <v>1220531.6299999999</v>
      </c>
      <c r="AI35" s="162">
        <v>1209303.72</v>
      </c>
      <c r="AJ35" s="162">
        <v>1208788.83</v>
      </c>
      <c r="AK35" s="162"/>
      <c r="AL35" s="114"/>
      <c r="AM35" s="110"/>
      <c r="AO35" s="52"/>
    </row>
    <row r="36" spans="1:43" s="14" customFormat="1">
      <c r="A36" s="93"/>
      <c r="B36" s="93"/>
      <c r="C36" s="28"/>
      <c r="D36" s="17"/>
      <c r="E36" s="28"/>
      <c r="F36" s="17"/>
      <c r="G36" s="28"/>
      <c r="H36" s="17"/>
      <c r="I36" s="40"/>
      <c r="J36" s="18"/>
      <c r="K36" s="40"/>
      <c r="L36" s="18"/>
      <c r="M36" s="40"/>
      <c r="N36" s="28"/>
      <c r="O36" s="53"/>
      <c r="P36" s="33"/>
      <c r="Q36" s="46"/>
      <c r="R36" s="33"/>
      <c r="S36" s="98"/>
      <c r="T36" s="98"/>
      <c r="U36" s="98"/>
      <c r="V36" s="98"/>
      <c r="W36" s="98"/>
      <c r="X36" s="98"/>
      <c r="Y36" s="111"/>
      <c r="Z36" s="107"/>
      <c r="AA36" s="107"/>
      <c r="AB36" s="107"/>
      <c r="AC36" s="107"/>
      <c r="AD36" s="109"/>
      <c r="AE36" s="109"/>
      <c r="AF36" s="112"/>
      <c r="AG36" s="171"/>
      <c r="AH36" s="162"/>
      <c r="AI36" s="162"/>
      <c r="AJ36" s="162"/>
      <c r="AK36" s="162"/>
      <c r="AL36" s="114"/>
      <c r="AM36" s="110"/>
    </row>
    <row r="37" spans="1:43" s="21" customFormat="1">
      <c r="A37" s="154" t="s">
        <v>12</v>
      </c>
      <c r="B37" s="94" t="s">
        <v>17</v>
      </c>
      <c r="C37" s="29">
        <v>461143.84</v>
      </c>
      <c r="D37" s="22">
        <v>489097.83</v>
      </c>
      <c r="E37" s="29">
        <v>478093.65</v>
      </c>
      <c r="F37" s="22">
        <v>654813.54</v>
      </c>
      <c r="G37" s="29">
        <v>594819.5</v>
      </c>
      <c r="H37" s="22">
        <v>619101.64</v>
      </c>
      <c r="I37" s="41">
        <v>625441.47</v>
      </c>
      <c r="J37" s="23">
        <v>637361.72</v>
      </c>
      <c r="K37" s="41">
        <v>681985.61</v>
      </c>
      <c r="L37" s="23">
        <v>491292.3</v>
      </c>
      <c r="M37" s="41">
        <v>639140.59</v>
      </c>
      <c r="N37" s="29">
        <f>SUM(M37-L37)</f>
        <v>147848.28999999998</v>
      </c>
      <c r="O37" s="52">
        <v>667222.13</v>
      </c>
      <c r="P37" s="29">
        <f>SUM(O37-M37)</f>
        <v>28081.540000000037</v>
      </c>
      <c r="Q37" s="69">
        <v>735294.57</v>
      </c>
      <c r="R37" s="29">
        <f>SUM(Q37-O37)</f>
        <v>68072.439999999944</v>
      </c>
      <c r="S37" s="98">
        <v>820513.52</v>
      </c>
      <c r="T37" s="98">
        <v>722624.71</v>
      </c>
      <c r="U37" s="98">
        <v>693548.89</v>
      </c>
      <c r="V37" s="98">
        <v>645644.15</v>
      </c>
      <c r="W37" s="98">
        <v>782720.44</v>
      </c>
      <c r="X37" s="98">
        <v>761691.23</v>
      </c>
      <c r="Y37" s="112">
        <v>799951.39</v>
      </c>
      <c r="Z37" s="109">
        <v>868563.51</v>
      </c>
      <c r="AA37" s="109">
        <v>948413.97</v>
      </c>
      <c r="AB37" s="109">
        <v>946956.41</v>
      </c>
      <c r="AC37" s="109">
        <v>918404.88</v>
      </c>
      <c r="AD37" s="109">
        <v>860526.01</v>
      </c>
      <c r="AE37" s="109">
        <v>901451.83</v>
      </c>
      <c r="AF37" s="112">
        <v>915119.24</v>
      </c>
      <c r="AG37" s="171">
        <v>1067102.3799999999</v>
      </c>
      <c r="AH37" s="162">
        <v>1053382.9099999999</v>
      </c>
      <c r="AI37" s="162">
        <v>1223983.55</v>
      </c>
      <c r="AJ37" s="162">
        <v>1199004.24</v>
      </c>
      <c r="AK37" s="162"/>
      <c r="AL37" s="114"/>
      <c r="AM37" s="110"/>
      <c r="AN37" s="137"/>
    </row>
    <row r="38" spans="1:43" ht="15.75">
      <c r="A38" s="155"/>
      <c r="B38" s="54"/>
      <c r="C38" s="31" t="s">
        <v>20</v>
      </c>
      <c r="D38" s="7" t="s">
        <v>20</v>
      </c>
      <c r="E38" s="31" t="s">
        <v>20</v>
      </c>
      <c r="F38" s="7" t="s">
        <v>20</v>
      </c>
      <c r="G38" s="31" t="s">
        <v>20</v>
      </c>
      <c r="H38" s="7" t="s">
        <v>20</v>
      </c>
      <c r="I38" s="31" t="s">
        <v>20</v>
      </c>
      <c r="J38" s="7" t="s">
        <v>20</v>
      </c>
      <c r="K38" s="31" t="s">
        <v>20</v>
      </c>
      <c r="L38" s="7" t="s">
        <v>20</v>
      </c>
      <c r="M38" s="31" t="s">
        <v>20</v>
      </c>
      <c r="N38" s="31" t="s">
        <v>20</v>
      </c>
      <c r="O38" s="31" t="s">
        <v>20</v>
      </c>
      <c r="P38" s="64" t="s">
        <v>33</v>
      </c>
      <c r="Q38" s="31" t="s">
        <v>20</v>
      </c>
      <c r="R38" s="64" t="s">
        <v>33</v>
      </c>
      <c r="S38" s="31" t="s">
        <v>20</v>
      </c>
      <c r="T38" s="101"/>
      <c r="U38" s="101"/>
      <c r="V38" s="102"/>
      <c r="W38" s="102"/>
      <c r="X38" s="102"/>
      <c r="Y38" s="102"/>
      <c r="Z38" s="102"/>
      <c r="AA38" s="102"/>
      <c r="AB38" s="135"/>
      <c r="AC38" s="102"/>
      <c r="AD38" s="53"/>
      <c r="AE38" s="53"/>
      <c r="AF38" s="53"/>
      <c r="AG38" s="53"/>
      <c r="AH38" s="159"/>
      <c r="AI38" s="159"/>
      <c r="AJ38" s="109"/>
      <c r="AK38" s="109"/>
      <c r="AL38" s="114"/>
      <c r="AM38" s="158"/>
      <c r="AN38" s="14"/>
    </row>
    <row r="39" spans="1:43">
      <c r="A39" s="94"/>
      <c r="B39" s="117"/>
      <c r="C39" s="28">
        <f t="shared" ref="C39:L39" si="2">SUM(C15:C37)</f>
        <v>4928215.1999999993</v>
      </c>
      <c r="D39" s="2">
        <f t="shared" si="2"/>
        <v>5535237.8000000007</v>
      </c>
      <c r="E39" s="28">
        <f t="shared" si="2"/>
        <v>5830497.8499999996</v>
      </c>
      <c r="F39" s="2">
        <f t="shared" si="2"/>
        <v>6422687.7999999998</v>
      </c>
      <c r="G39" s="28">
        <f t="shared" si="2"/>
        <v>6557717.9800000004</v>
      </c>
      <c r="H39" s="2">
        <f t="shared" si="2"/>
        <v>7073465.1799999997</v>
      </c>
      <c r="I39" s="28">
        <f t="shared" si="2"/>
        <v>7451523.5299999993</v>
      </c>
      <c r="J39" s="2">
        <f t="shared" si="2"/>
        <v>7982077.6500000004</v>
      </c>
      <c r="K39" s="28">
        <f t="shared" si="2"/>
        <v>7655214.5300000003</v>
      </c>
      <c r="L39" s="2">
        <f t="shared" si="2"/>
        <v>8088883.7800000012</v>
      </c>
      <c r="M39" s="28">
        <f t="shared" ref="M39:T39" si="3">SUM(M15:M37)</f>
        <v>7863895.0700000003</v>
      </c>
      <c r="N39" s="28">
        <f t="shared" si="3"/>
        <v>-224988.70999999979</v>
      </c>
      <c r="O39" s="62">
        <f t="shared" si="3"/>
        <v>8359501.5700000003</v>
      </c>
      <c r="P39" s="63">
        <f t="shared" si="3"/>
        <v>495606.5</v>
      </c>
      <c r="Q39" s="63">
        <f t="shared" si="3"/>
        <v>8725141.2899999991</v>
      </c>
      <c r="R39" s="63">
        <f t="shared" si="3"/>
        <v>365639.72</v>
      </c>
      <c r="S39" s="63">
        <f t="shared" si="3"/>
        <v>8779268.1100000013</v>
      </c>
      <c r="T39" s="63">
        <f t="shared" si="3"/>
        <v>8584225.0399999991</v>
      </c>
      <c r="U39" s="63">
        <f t="shared" ref="U39:AB39" si="4">SUM(U15:U37)</f>
        <v>8657600.459999999</v>
      </c>
      <c r="V39" s="63">
        <f t="shared" si="4"/>
        <v>7858696.7300000004</v>
      </c>
      <c r="W39" s="63">
        <f t="shared" si="4"/>
        <v>8553790.9700000007</v>
      </c>
      <c r="X39" s="63">
        <f t="shared" si="4"/>
        <v>8840723.9900000002</v>
      </c>
      <c r="Y39" s="62">
        <f t="shared" si="4"/>
        <v>9256666.7500000019</v>
      </c>
      <c r="Z39" s="63">
        <f t="shared" si="4"/>
        <v>9639169.7400000002</v>
      </c>
      <c r="AA39" s="63">
        <f t="shared" si="4"/>
        <v>10218333.700000001</v>
      </c>
      <c r="AB39" s="63">
        <f t="shared" si="4"/>
        <v>10647769.389999999</v>
      </c>
      <c r="AC39" s="63">
        <f t="shared" ref="AC39:AE39" si="5">SUM(AC15:AC37)</f>
        <v>10835143.120000001</v>
      </c>
      <c r="AD39" s="63">
        <f t="shared" si="5"/>
        <v>10653870.77</v>
      </c>
      <c r="AE39" s="63">
        <f t="shared" si="5"/>
        <v>10372479.6</v>
      </c>
      <c r="AF39" s="63">
        <f t="shared" ref="AF39:AJ39" si="6">SUM(AF15:AF37)</f>
        <v>10806213.820000002</v>
      </c>
      <c r="AG39" s="188">
        <f t="shared" si="6"/>
        <v>11998698.780000001</v>
      </c>
      <c r="AH39" s="160">
        <f t="shared" si="6"/>
        <v>13330105.699999999</v>
      </c>
      <c r="AI39" s="160">
        <f t="shared" si="6"/>
        <v>13945629.210900003</v>
      </c>
      <c r="AJ39" s="160">
        <f t="shared" si="6"/>
        <v>14142627.020000001</v>
      </c>
      <c r="AK39" s="157">
        <f>SUM(AK15:AK37)</f>
        <v>4582201.59</v>
      </c>
      <c r="AL39" s="114"/>
      <c r="AM39" s="110"/>
    </row>
    <row r="40" spans="1:43" ht="15.75">
      <c r="A40" s="215" t="s">
        <v>72</v>
      </c>
      <c r="B40" s="216"/>
      <c r="C40" s="32"/>
      <c r="D40" s="8"/>
      <c r="E40" s="32"/>
      <c r="F40" s="8"/>
      <c r="G40" s="32"/>
      <c r="H40" s="8"/>
      <c r="I40" s="32"/>
      <c r="J40" s="8"/>
      <c r="K40" s="32"/>
      <c r="L40" s="8"/>
      <c r="M40" s="44"/>
      <c r="N40" s="44"/>
      <c r="Q40" s="74">
        <f>(Q39)/(O39)-1</f>
        <v>4.3739416392022834E-2</v>
      </c>
      <c r="S40" s="74">
        <f>(S39)/(Q39)-1</f>
        <v>6.2035465330558814E-3</v>
      </c>
      <c r="T40" s="74">
        <f t="shared" ref="T40:AD40" si="7">(T39)/(S39)-1</f>
        <v>-2.2216324590638603E-2</v>
      </c>
      <c r="U40" s="74">
        <f t="shared" si="7"/>
        <v>8.5477046160942205E-3</v>
      </c>
      <c r="V40" s="74">
        <f t="shared" si="7"/>
        <v>-9.2277731421207099E-2</v>
      </c>
      <c r="W40" s="153">
        <f t="shared" si="7"/>
        <v>8.8449047454208118E-2</v>
      </c>
      <c r="X40" s="153">
        <f t="shared" si="7"/>
        <v>3.3544544285257327E-2</v>
      </c>
      <c r="Y40" s="153">
        <f t="shared" si="7"/>
        <v>4.7048495176468252E-2</v>
      </c>
      <c r="Z40" s="153">
        <f t="shared" si="7"/>
        <v>4.132189267805253E-2</v>
      </c>
      <c r="AA40" s="153">
        <f t="shared" si="7"/>
        <v>6.0084423827150069E-2</v>
      </c>
      <c r="AB40" s="153">
        <f t="shared" si="7"/>
        <v>4.2025999796815983E-2</v>
      </c>
      <c r="AC40" s="153">
        <f t="shared" si="7"/>
        <v>1.7597463199754859E-2</v>
      </c>
      <c r="AD40" s="153">
        <f t="shared" si="7"/>
        <v>-1.6730037433968059E-2</v>
      </c>
      <c r="AE40" s="153">
        <f>(AE39)/(AD39)-1</f>
        <v>-2.6412106554958736E-2</v>
      </c>
      <c r="AF40" s="153">
        <f>(AF39)/(AE39)-1</f>
        <v>4.1815866285242143E-2</v>
      </c>
      <c r="AG40" s="153">
        <f>(AG39)/(AF39)-1</f>
        <v>0.11035178276714852</v>
      </c>
      <c r="AH40" s="153">
        <f>(AH39)/(AG39)-1</f>
        <v>0.11096260889716225</v>
      </c>
      <c r="AI40" s="153">
        <f t="shared" ref="AI40" si="8">(AI39)/(AH39)-1</f>
        <v>4.617544112197125E-2</v>
      </c>
      <c r="AJ40" s="186"/>
      <c r="AK40" s="186"/>
      <c r="AO40" s="108"/>
    </row>
    <row r="41" spans="1:43">
      <c r="A41" s="118"/>
      <c r="B41" s="10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05"/>
      <c r="N41" s="105"/>
      <c r="O41" s="14"/>
      <c r="P41" s="14"/>
      <c r="Q41" s="74"/>
      <c r="R41" s="1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</row>
    <row r="42" spans="1:43" ht="30.75" customHeight="1">
      <c r="A42" s="10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AD42" s="152" t="s">
        <v>70</v>
      </c>
      <c r="AE42" s="152" t="s">
        <v>68</v>
      </c>
      <c r="AF42" s="152" t="s">
        <v>69</v>
      </c>
      <c r="AG42" s="152" t="s">
        <v>99</v>
      </c>
      <c r="AH42" s="152" t="s">
        <v>100</v>
      </c>
      <c r="AI42" s="152" t="s">
        <v>101</v>
      </c>
      <c r="AJ42" s="152" t="s">
        <v>102</v>
      </c>
      <c r="AK42" s="152" t="s">
        <v>105</v>
      </c>
      <c r="AL42" s="189" t="s">
        <v>106</v>
      </c>
      <c r="AN42" s="103"/>
    </row>
    <row r="43" spans="1:43" ht="15.75">
      <c r="A43" s="10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19"/>
      <c r="M43" s="17"/>
      <c r="N43" s="14"/>
      <c r="O43" s="14"/>
      <c r="P43" s="14"/>
      <c r="Q43" s="14"/>
      <c r="R43" s="14"/>
      <c r="S43" s="14"/>
      <c r="AB43" s="1" t="s">
        <v>51</v>
      </c>
      <c r="AD43" s="103">
        <f>SUM(AC15:AC21)</f>
        <v>3531950.74</v>
      </c>
      <c r="AE43" s="103">
        <f>SUM(AD15:AD21)</f>
        <v>3500046.9099999997</v>
      </c>
      <c r="AF43" s="103">
        <f>SUM(AE15:AE21)</f>
        <v>3187833.5500000003</v>
      </c>
      <c r="AG43" s="103">
        <f>SUM(AF15:AF21)</f>
        <v>3373623.4000000004</v>
      </c>
      <c r="AH43" s="103">
        <f>SUM(AG15:AG21)</f>
        <v>3736713.9699999997</v>
      </c>
      <c r="AI43" s="103">
        <f>SUM(AH15:AH21)</f>
        <v>4009356.62</v>
      </c>
      <c r="AJ43" s="103">
        <f>SUM(AI15:AI21)</f>
        <v>4391530.2600000007</v>
      </c>
      <c r="AK43" s="103">
        <f>SUM(AJ15:AJ21)</f>
        <v>4564635.3100000005</v>
      </c>
      <c r="AL43" s="190">
        <v>13300000</v>
      </c>
      <c r="AM43" s="1" t="s">
        <v>121</v>
      </c>
      <c r="AN43" s="103"/>
    </row>
    <row r="44" spans="1:43" ht="15.75">
      <c r="A44" s="10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20"/>
      <c r="M44" s="121"/>
      <c r="N44" s="14"/>
      <c r="O44" s="14"/>
      <c r="P44" s="14"/>
      <c r="Q44" s="14"/>
      <c r="R44" s="14"/>
      <c r="S44" s="14"/>
      <c r="Y44" s="103">
        <f>SUM(AA39:AF39)/6</f>
        <v>10588968.4</v>
      </c>
      <c r="AL44" s="190"/>
    </row>
    <row r="45" spans="1:43" ht="15.75">
      <c r="A45" s="10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20"/>
      <c r="M45" s="53"/>
      <c r="N45" s="14"/>
      <c r="O45" s="14"/>
      <c r="P45" s="14"/>
      <c r="Q45" s="14"/>
      <c r="R45" s="14"/>
      <c r="S45" s="14"/>
      <c r="AB45" s="1" t="s">
        <v>52</v>
      </c>
      <c r="AD45" s="104">
        <f>SUM(AD15:AD21)</f>
        <v>3500046.9099999997</v>
      </c>
      <c r="AE45" s="104">
        <f>SUM(AE15:AE21)</f>
        <v>3187833.5500000003</v>
      </c>
      <c r="AF45" s="104">
        <f>SUM(AF15:AF21)</f>
        <v>3373623.4000000004</v>
      </c>
      <c r="AG45" s="104">
        <f>SUM(AG15:AG21)</f>
        <v>3736713.9699999997</v>
      </c>
      <c r="AH45" s="104">
        <f>SUM(AH15:AH21)</f>
        <v>4009356.62</v>
      </c>
      <c r="AI45" s="104">
        <f>SUM(AI15:AI21)</f>
        <v>4391530.2600000007</v>
      </c>
      <c r="AJ45" s="104">
        <f>SUM(AJ15:AJ21,)</f>
        <v>4564635.3100000005</v>
      </c>
      <c r="AK45" s="104">
        <f>SUM(AK39)</f>
        <v>4582201.59</v>
      </c>
      <c r="AL45" s="192">
        <f>AK39</f>
        <v>4582201.59</v>
      </c>
      <c r="AM45" s="1" t="s">
        <v>122</v>
      </c>
    </row>
    <row r="46" spans="1:43" ht="15.75">
      <c r="A46" s="10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20"/>
      <c r="M46" s="121"/>
      <c r="N46" s="14"/>
      <c r="O46" s="14"/>
      <c r="P46" s="14"/>
      <c r="Q46" s="122"/>
      <c r="R46" s="14"/>
      <c r="S46" s="14"/>
      <c r="AL46" s="191"/>
    </row>
    <row r="47" spans="1:43" ht="15.75">
      <c r="A47" s="10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20"/>
      <c r="M47" s="53"/>
      <c r="N47" s="14"/>
      <c r="O47" s="14"/>
      <c r="P47" s="14"/>
      <c r="Q47" s="14"/>
      <c r="R47" s="14"/>
      <c r="S47" s="14"/>
      <c r="AB47" s="1" t="s">
        <v>71</v>
      </c>
      <c r="AD47" s="103">
        <f t="shared" ref="AD47:AG47" si="9">AD43-AD45</f>
        <v>31903.83000000054</v>
      </c>
      <c r="AE47" s="103">
        <f t="shared" si="9"/>
        <v>312213.3599999994</v>
      </c>
      <c r="AF47" s="103">
        <f t="shared" si="9"/>
        <v>-185789.85000000009</v>
      </c>
      <c r="AG47" s="103">
        <f t="shared" si="9"/>
        <v>-363090.56999999937</v>
      </c>
      <c r="AH47" s="103">
        <f>AH43-AH45</f>
        <v>-272642.65000000037</v>
      </c>
      <c r="AI47" s="103">
        <f>AI43-AI45</f>
        <v>-382173.6400000006</v>
      </c>
      <c r="AJ47" s="103">
        <f>AJ43-AJ45</f>
        <v>-173105.04999999981</v>
      </c>
      <c r="AK47" s="103">
        <f>AK43-AK45</f>
        <v>-17566.279999999329</v>
      </c>
      <c r="AL47" s="193">
        <f>AL44-AL45</f>
        <v>-4582201.59</v>
      </c>
    </row>
    <row r="48" spans="1:43" ht="15.75">
      <c r="A48" s="10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20"/>
      <c r="M48" s="53"/>
      <c r="N48" s="14"/>
      <c r="O48" s="14"/>
      <c r="P48" s="14"/>
      <c r="Q48" s="14"/>
      <c r="R48" s="14"/>
      <c r="S48" s="14"/>
      <c r="AL48" s="191"/>
    </row>
    <row r="49" spans="1:38" ht="15.75">
      <c r="A49" s="10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23"/>
      <c r="M49" s="53"/>
      <c r="N49" s="14"/>
      <c r="O49" s="14"/>
      <c r="P49" s="14"/>
      <c r="Q49" s="14"/>
      <c r="R49" s="14"/>
      <c r="S49" s="14"/>
      <c r="AD49" s="108">
        <f t="shared" ref="AD49:AG49" si="10">-(AD47/AD43)</f>
        <v>-9.0329204308213368E-3</v>
      </c>
      <c r="AE49" s="108">
        <f t="shared" si="10"/>
        <v>-8.9202621572863267E-2</v>
      </c>
      <c r="AF49" s="108">
        <f t="shared" si="10"/>
        <v>5.8280913067120479E-2</v>
      </c>
      <c r="AG49" s="108">
        <f t="shared" si="10"/>
        <v>0.10762628988167421</v>
      </c>
      <c r="AH49" s="108">
        <f>-(AH47/AH43)</f>
        <v>7.2963211042883322E-2</v>
      </c>
      <c r="AI49" s="108">
        <f>-(AI47/AI43)</f>
        <v>9.5320440714500618E-2</v>
      </c>
      <c r="AJ49" s="108">
        <f>-(AJ47/AJ43)</f>
        <v>3.9417934011913146E-2</v>
      </c>
      <c r="AK49" s="108">
        <f>-(AK47/AK43)</f>
        <v>3.848342486751549E-3</v>
      </c>
      <c r="AL49" s="194">
        <f>-(AL45/AL43)</f>
        <v>-0.34452643533834587</v>
      </c>
    </row>
    <row r="50" spans="1:38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23"/>
      <c r="M50" s="53"/>
      <c r="N50" s="14"/>
      <c r="O50" s="14"/>
      <c r="P50" s="14"/>
      <c r="Q50" s="14"/>
      <c r="R50" s="14"/>
      <c r="S50" s="14"/>
    </row>
    <row r="51" spans="1:3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W51" s="14"/>
      <c r="X51" s="14"/>
      <c r="Y51" s="14"/>
      <c r="Z51" s="14"/>
    </row>
    <row r="52" spans="1:38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20"/>
      <c r="M52" s="14"/>
      <c r="N52" s="14"/>
      <c r="O52" s="14"/>
      <c r="P52" s="14"/>
      <c r="Q52" s="14"/>
      <c r="R52" s="14"/>
      <c r="S52" s="14"/>
      <c r="W52" s="14"/>
      <c r="X52" s="14"/>
      <c r="Y52" s="14"/>
      <c r="Z52" s="14"/>
    </row>
    <row r="53" spans="1:3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W53" s="151"/>
      <c r="X53" s="14"/>
      <c r="Y53" s="14"/>
      <c r="Z53" s="14"/>
    </row>
    <row r="54" spans="1:3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W54" s="151"/>
      <c r="X54" s="14"/>
      <c r="Y54" s="14"/>
      <c r="Z54" s="14"/>
    </row>
    <row r="55" spans="1:3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W55" s="151"/>
      <c r="X55" s="14"/>
      <c r="Y55" s="14"/>
      <c r="Z55" s="14"/>
    </row>
    <row r="56" spans="1:3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W56" s="151"/>
      <c r="X56" s="14"/>
      <c r="Y56" s="14"/>
      <c r="Z56" s="14"/>
    </row>
    <row r="57" spans="1:3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W57" s="151"/>
      <c r="X57" s="14"/>
      <c r="Y57" s="14"/>
      <c r="Z57" s="14"/>
    </row>
    <row r="58" spans="1:3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W58" s="14"/>
      <c r="X58" s="14"/>
      <c r="Y58" s="14"/>
      <c r="Z58" s="14"/>
    </row>
    <row r="59" spans="1:3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3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3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38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38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38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19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1:19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1:19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1:19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1:19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:19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:19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:19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:19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:19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:19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:19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:19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:19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:19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:19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1:19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1:19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spans="1:19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1:1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19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1:19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1:19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1:19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1:19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spans="1:19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spans="1:19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spans="1:19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spans="1:19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spans="1:1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spans="1:19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  <row r="411" spans="1:19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</row>
    <row r="412" spans="1:19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</row>
    <row r="413" spans="1:19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</row>
    <row r="414" spans="1:19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</row>
    <row r="415" spans="1:19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</row>
    <row r="416" spans="1:19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</row>
    <row r="417" spans="1:19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</row>
    <row r="418" spans="1:19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</row>
    <row r="419" spans="1: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</row>
    <row r="420" spans="1:19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</row>
    <row r="421" spans="1:19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</row>
    <row r="422" spans="1:19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</row>
    <row r="423" spans="1:19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1:19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19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19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1:19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1:19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1:1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1:19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1:19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1:19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1:19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1:19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1:19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1:19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1:19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19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1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1:19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19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19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1:19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1:19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1:19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1:19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1:19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1:1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19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1:19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1:19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1:19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1:19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1:19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spans="1:1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spans="1:19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spans="1:19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spans="1:19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spans="1:19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spans="1:19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spans="1:19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spans="1:19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spans="1:19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spans="1:19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1:1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spans="1:19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spans="1:19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spans="1:19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spans="1:19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1:19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spans="1:19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spans="1:19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spans="1:19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spans="1:19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spans="1:1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spans="1:19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spans="1:19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spans="1:19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spans="1:19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spans="1:19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spans="1:19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spans="1:19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spans="1:19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spans="1:19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spans="1:1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spans="1:19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spans="1:19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spans="1:19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spans="1:19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spans="1:19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spans="1:19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spans="1:19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spans="1:19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spans="1:19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spans="1:1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spans="1:19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spans="1:19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spans="1:19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spans="1:19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spans="1:19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spans="1:19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spans="1:19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1:19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spans="1:19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spans="1:1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spans="1:19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spans="1:19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spans="1:19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spans="1:19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spans="1:19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spans="1:19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spans="1:19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spans="1:19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1:19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spans="1: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spans="1:19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spans="1:19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1:19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spans="1:19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spans="1:19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spans="1:19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spans="1:19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</row>
    <row r="527" spans="1:19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</row>
    <row r="528" spans="1:19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</row>
    <row r="529" spans="1:1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</row>
    <row r="530" spans="1:19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</row>
    <row r="531" spans="1:19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</row>
    <row r="532" spans="1:19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</row>
    <row r="533" spans="1:19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</row>
    <row r="534" spans="1:19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</row>
    <row r="535" spans="1:19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</row>
    <row r="536" spans="1:19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</row>
    <row r="537" spans="1:19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</row>
    <row r="538" spans="1:19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</row>
    <row r="539" spans="1:1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</row>
    <row r="540" spans="1:19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</row>
    <row r="541" spans="1:19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</row>
    <row r="542" spans="1:19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</row>
    <row r="543" spans="1:19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</row>
    <row r="544" spans="1:19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</row>
    <row r="545" spans="1:19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  <row r="546" spans="1:19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</row>
    <row r="547" spans="1:19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</row>
    <row r="548" spans="1:19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</row>
    <row r="549" spans="1:1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</row>
    <row r="550" spans="1:19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</row>
    <row r="551" spans="1:19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</row>
    <row r="552" spans="1:19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</row>
    <row r="553" spans="1:19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</row>
    <row r="554" spans="1:19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</row>
    <row r="555" spans="1:19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</row>
    <row r="556" spans="1:19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</row>
    <row r="557" spans="1:19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</row>
    <row r="558" spans="1:19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</row>
    <row r="559" spans="1:1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</row>
    <row r="560" spans="1:19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</row>
    <row r="561" spans="1:19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</row>
    <row r="562" spans="1:19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</row>
    <row r="563" spans="1:19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</row>
    <row r="564" spans="1:19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</row>
    <row r="565" spans="1:19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</row>
    <row r="566" spans="1:19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</row>
    <row r="567" spans="1:19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</row>
    <row r="568" spans="1:19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</row>
    <row r="569" spans="1:1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</row>
    <row r="570" spans="1:19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</row>
    <row r="571" spans="1:19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</row>
    <row r="572" spans="1:19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</row>
    <row r="573" spans="1:19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</row>
    <row r="574" spans="1:19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</row>
    <row r="575" spans="1:19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</row>
    <row r="576" spans="1:19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</row>
    <row r="577" spans="1:19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</row>
    <row r="578" spans="1:19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</row>
    <row r="579" spans="1:1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</row>
    <row r="580" spans="1:19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</row>
    <row r="581" spans="1:19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</row>
    <row r="582" spans="1:19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</row>
    <row r="583" spans="1:19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</row>
    <row r="584" spans="1:19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</row>
    <row r="585" spans="1:19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</row>
    <row r="586" spans="1:19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</row>
    <row r="587" spans="1:19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</row>
    <row r="588" spans="1:19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</row>
    <row r="589" spans="1:1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</row>
    <row r="590" spans="1:19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</row>
    <row r="591" spans="1:19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</row>
    <row r="592" spans="1:19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</row>
    <row r="593" spans="1:19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</row>
    <row r="594" spans="1:19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</row>
    <row r="595" spans="1:19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spans="1:19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</row>
    <row r="597" spans="1:19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spans="1:19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spans="1:1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spans="1:19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</row>
    <row r="601" spans="1:19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</row>
    <row r="602" spans="1:19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</row>
    <row r="603" spans="1:19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</row>
    <row r="604" spans="1:19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</row>
    <row r="605" spans="1:19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</row>
    <row r="606" spans="1:19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</row>
    <row r="607" spans="1:19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</row>
    <row r="608" spans="1:19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</row>
    <row r="609" spans="1:1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</row>
    <row r="610" spans="1:19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</row>
    <row r="611" spans="1:19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</row>
    <row r="612" spans="1:19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</row>
    <row r="613" spans="1:19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</row>
    <row r="614" spans="1:19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</row>
    <row r="615" spans="1:19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</row>
    <row r="616" spans="1:19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</row>
    <row r="617" spans="1:19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</row>
    <row r="618" spans="1:19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</row>
    <row r="619" spans="1: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</row>
    <row r="620" spans="1:19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</row>
    <row r="621" spans="1:19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</row>
    <row r="622" spans="1:19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</row>
    <row r="623" spans="1:19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</row>
    <row r="624" spans="1:19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</row>
    <row r="625" spans="1:19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</row>
    <row r="626" spans="1:19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</row>
    <row r="627" spans="1:19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</row>
    <row r="628" spans="1:19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</row>
    <row r="629" spans="1:1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</row>
    <row r="630" spans="1:19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</row>
    <row r="631" spans="1:19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</row>
    <row r="632" spans="1:19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</row>
    <row r="633" spans="1:19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</row>
    <row r="634" spans="1:19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</row>
    <row r="635" spans="1:19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</row>
    <row r="636" spans="1:19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</row>
    <row r="637" spans="1:19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</row>
    <row r="638" spans="1:19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</row>
    <row r="639" spans="1:1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spans="1:19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spans="1:19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spans="1:19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  <row r="643" spans="1:19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</row>
    <row r="644" spans="1:19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</row>
    <row r="645" spans="1:19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</row>
    <row r="646" spans="1:19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</row>
    <row r="647" spans="1:19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</row>
    <row r="648" spans="1:19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</row>
    <row r="649" spans="1:1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</row>
    <row r="650" spans="1:19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</row>
    <row r="651" spans="1:19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</row>
    <row r="652" spans="1:19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</row>
    <row r="653" spans="1:19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</row>
    <row r="654" spans="1:19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</row>
    <row r="655" spans="1:19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</row>
    <row r="656" spans="1:19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</row>
    <row r="657" spans="1:19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</row>
    <row r="658" spans="1:19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</row>
    <row r="659" spans="1:1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</row>
    <row r="660" spans="1:19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</row>
    <row r="661" spans="1:19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</row>
    <row r="662" spans="1:19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</row>
    <row r="663" spans="1:19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</row>
    <row r="664" spans="1:19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</row>
    <row r="665" spans="1:19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</row>
    <row r="666" spans="1:19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</row>
    <row r="667" spans="1:19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</row>
    <row r="668" spans="1:19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</row>
    <row r="669" spans="1:1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</row>
    <row r="670" spans="1:19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</row>
    <row r="671" spans="1:19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</row>
    <row r="672" spans="1:19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</row>
    <row r="673" spans="1:19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</row>
    <row r="674" spans="1:19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</row>
    <row r="675" spans="1:19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</row>
    <row r="676" spans="1:19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</row>
    <row r="677" spans="1:19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</row>
    <row r="678" spans="1:19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</row>
    <row r="679" spans="1:1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</row>
    <row r="680" spans="1:19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</row>
    <row r="681" spans="1:19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</row>
    <row r="682" spans="1:19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</row>
    <row r="683" spans="1:19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</row>
    <row r="684" spans="1:19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</row>
    <row r="685" spans="1:19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</row>
    <row r="686" spans="1:19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</row>
    <row r="687" spans="1:19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</row>
    <row r="688" spans="1:19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</row>
    <row r="689" spans="1:1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</row>
    <row r="690" spans="1:19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</row>
    <row r="691" spans="1:19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</row>
    <row r="692" spans="1:19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</row>
    <row r="693" spans="1:19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spans="1:19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</row>
    <row r="695" spans="1:19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</row>
    <row r="696" spans="1:19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</row>
    <row r="697" spans="1:19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</row>
    <row r="698" spans="1:19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</row>
    <row r="699" spans="1:1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</row>
    <row r="700" spans="1:19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</row>
    <row r="701" spans="1:19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</row>
    <row r="702" spans="1:19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</row>
    <row r="703" spans="1:19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</row>
    <row r="704" spans="1:19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</row>
    <row r="705" spans="1:19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</row>
    <row r="706" spans="1:19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</row>
    <row r="707" spans="1:19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</row>
    <row r="708" spans="1:19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</row>
    <row r="709" spans="1:1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</row>
    <row r="710" spans="1:19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</row>
    <row r="711" spans="1:19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</row>
    <row r="712" spans="1:19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</row>
    <row r="713" spans="1:19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</row>
    <row r="714" spans="1:19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</row>
    <row r="715" spans="1:19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</row>
    <row r="716" spans="1:19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</row>
    <row r="717" spans="1:19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</row>
    <row r="718" spans="1:19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</row>
    <row r="719" spans="1: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</row>
    <row r="720" spans="1:19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</row>
    <row r="721" spans="1:19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</row>
    <row r="722" spans="1:19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</row>
    <row r="723" spans="1:19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</row>
    <row r="724" spans="1:19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</row>
    <row r="725" spans="1:19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</row>
    <row r="726" spans="1:19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</row>
    <row r="727" spans="1:19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</row>
    <row r="728" spans="1:19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</row>
    <row r="729" spans="1:1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</row>
    <row r="730" spans="1:19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</row>
    <row r="731" spans="1:19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</row>
    <row r="732" spans="1:19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</row>
    <row r="733" spans="1:19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</row>
    <row r="734" spans="1:19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</row>
    <row r="735" spans="1:19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</row>
    <row r="736" spans="1:19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</row>
    <row r="737" spans="1:19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</row>
    <row r="738" spans="1:19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</row>
    <row r="739" spans="1:1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</row>
    <row r="740" spans="1:19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</row>
    <row r="741" spans="1:19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</row>
    <row r="742" spans="1:19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</row>
    <row r="743" spans="1:19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</row>
    <row r="744" spans="1:19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</row>
    <row r="745" spans="1:19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</row>
    <row r="746" spans="1:19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</row>
    <row r="747" spans="1:19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</row>
    <row r="748" spans="1:19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</row>
    <row r="749" spans="1:1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</row>
    <row r="750" spans="1:19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</row>
    <row r="751" spans="1:19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</row>
    <row r="752" spans="1:19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</row>
    <row r="753" spans="1:19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</row>
    <row r="754" spans="1:19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</row>
    <row r="755" spans="1:19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</row>
    <row r="756" spans="1:19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</row>
    <row r="757" spans="1:19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</row>
    <row r="758" spans="1:19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</row>
    <row r="759" spans="1:1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</row>
    <row r="760" spans="1:19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</row>
    <row r="761" spans="1:19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</row>
    <row r="762" spans="1:19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</row>
    <row r="763" spans="1:19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</row>
    <row r="764" spans="1:19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</row>
    <row r="765" spans="1:19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</row>
    <row r="766" spans="1:19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</row>
    <row r="767" spans="1:19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</row>
    <row r="768" spans="1:19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</row>
    <row r="769" spans="1:1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</row>
    <row r="770" spans="1:19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</row>
    <row r="771" spans="1:19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</row>
    <row r="772" spans="1:19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</row>
    <row r="773" spans="1:19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</row>
    <row r="774" spans="1:19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</row>
    <row r="775" spans="1:19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</row>
    <row r="776" spans="1:19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</row>
    <row r="777" spans="1:19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</row>
    <row r="778" spans="1:19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</row>
    <row r="779" spans="1:1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</row>
    <row r="780" spans="1:19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</row>
    <row r="781" spans="1:19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</row>
    <row r="782" spans="1:19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</row>
    <row r="783" spans="1:19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</row>
    <row r="784" spans="1:19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</row>
    <row r="785" spans="1:19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</row>
    <row r="786" spans="1:19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</row>
    <row r="787" spans="1:19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</row>
    <row r="788" spans="1:19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</row>
    <row r="789" spans="1:1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</row>
    <row r="790" spans="1:19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</row>
    <row r="791" spans="1:19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</row>
    <row r="792" spans="1:19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</row>
    <row r="793" spans="1:19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</row>
    <row r="794" spans="1:19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</row>
    <row r="795" spans="1:19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</row>
    <row r="796" spans="1:19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</row>
    <row r="797" spans="1:19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</row>
    <row r="798" spans="1:19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</row>
    <row r="799" spans="1:1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</row>
    <row r="800" spans="1:19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</row>
    <row r="801" spans="1:19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</row>
    <row r="802" spans="1:19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</row>
    <row r="803" spans="1:19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</row>
    <row r="804" spans="1:19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</row>
    <row r="805" spans="1:19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</row>
    <row r="806" spans="1:19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</row>
    <row r="807" spans="1:19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</row>
    <row r="808" spans="1:19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</row>
    <row r="809" spans="1:1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</row>
    <row r="810" spans="1:19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</row>
    <row r="811" spans="1:19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</row>
    <row r="812" spans="1:19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</row>
    <row r="813" spans="1:19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</row>
    <row r="814" spans="1:19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</row>
    <row r="815" spans="1:19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</row>
    <row r="816" spans="1:19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</row>
    <row r="817" spans="1:19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</row>
    <row r="818" spans="1:19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</row>
    <row r="819" spans="1: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</row>
    <row r="820" spans="1:19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</row>
    <row r="821" spans="1:19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</row>
    <row r="822" spans="1:19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</row>
    <row r="823" spans="1:19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</row>
    <row r="824" spans="1:19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</row>
    <row r="825" spans="1:19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</row>
    <row r="826" spans="1:19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</row>
    <row r="827" spans="1:19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</row>
    <row r="828" spans="1:19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</row>
    <row r="829" spans="1:1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</row>
    <row r="830" spans="1:19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</row>
    <row r="831" spans="1:19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</row>
    <row r="832" spans="1:19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</row>
    <row r="833" spans="1:19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</row>
    <row r="834" spans="1:19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</row>
    <row r="835" spans="1:19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</row>
    <row r="836" spans="1:19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</row>
    <row r="837" spans="1:19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</row>
    <row r="838" spans="1:19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</row>
    <row r="839" spans="1:1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</row>
    <row r="840" spans="1:19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</row>
    <row r="841" spans="1:19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</row>
    <row r="842" spans="1:19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</row>
    <row r="843" spans="1:19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</row>
    <row r="844" spans="1:19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</row>
    <row r="845" spans="1:19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</row>
    <row r="846" spans="1:19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</row>
    <row r="847" spans="1:19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</row>
    <row r="848" spans="1:19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</row>
    <row r="849" spans="1:1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</row>
    <row r="850" spans="1:19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</row>
    <row r="851" spans="1:19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</row>
    <row r="852" spans="1:19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</row>
    <row r="853" spans="1:19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</row>
    <row r="854" spans="1:19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</row>
    <row r="855" spans="1:19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</row>
    <row r="856" spans="1:19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</row>
    <row r="857" spans="1:19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</row>
    <row r="858" spans="1:19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</row>
    <row r="859" spans="1:1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</row>
    <row r="860" spans="1:19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</row>
    <row r="861" spans="1:19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</row>
    <row r="862" spans="1:19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</row>
    <row r="863" spans="1:19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</row>
    <row r="864" spans="1:19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</row>
    <row r="865" spans="1:19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</row>
    <row r="866" spans="1:19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</row>
    <row r="867" spans="1:19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</row>
    <row r="868" spans="1:19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</row>
    <row r="869" spans="1:1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</row>
    <row r="870" spans="1:19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</row>
    <row r="871" spans="1:19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</row>
    <row r="872" spans="1:19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</row>
    <row r="873" spans="1:19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</row>
    <row r="874" spans="1:19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</row>
    <row r="875" spans="1:19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</row>
    <row r="876" spans="1:19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</row>
    <row r="877" spans="1:19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</row>
    <row r="878" spans="1:19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</row>
    <row r="879" spans="1:1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</row>
    <row r="880" spans="1:19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</row>
    <row r="881" spans="1:19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</row>
    <row r="882" spans="1:19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</row>
    <row r="883" spans="1:19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</row>
    <row r="884" spans="1:19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</row>
    <row r="885" spans="1:19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</row>
    <row r="886" spans="1:19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</row>
    <row r="887" spans="1:19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</row>
    <row r="888" spans="1:19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</row>
    <row r="889" spans="1:1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</row>
    <row r="890" spans="1:19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</row>
    <row r="891" spans="1:19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</row>
    <row r="892" spans="1:19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</row>
    <row r="893" spans="1:19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</row>
    <row r="894" spans="1:19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</row>
    <row r="895" spans="1:19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</row>
    <row r="896" spans="1:19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</row>
    <row r="897" spans="1:19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</row>
    <row r="898" spans="1:19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</row>
    <row r="899" spans="1:1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</row>
    <row r="900" spans="1:19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</row>
    <row r="901" spans="1:19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</row>
    <row r="902" spans="1:19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</row>
    <row r="903" spans="1:19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</row>
    <row r="904" spans="1:19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</row>
    <row r="905" spans="1:19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</row>
    <row r="906" spans="1:19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</row>
    <row r="907" spans="1:19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</row>
    <row r="908" spans="1:19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</row>
    <row r="909" spans="1:1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</row>
    <row r="910" spans="1:19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</row>
    <row r="911" spans="1:19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</row>
    <row r="912" spans="1:19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</row>
    <row r="913" spans="1:19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</row>
    <row r="914" spans="1:19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</row>
    <row r="915" spans="1:19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</row>
    <row r="916" spans="1:19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</row>
    <row r="917" spans="1:19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</row>
    <row r="918" spans="1:19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</row>
    <row r="919" spans="1: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</row>
    <row r="920" spans="1:19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</row>
    <row r="921" spans="1:19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</row>
    <row r="922" spans="1:19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</row>
    <row r="923" spans="1:19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</row>
    <row r="924" spans="1:19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</row>
    <row r="925" spans="1:19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</row>
    <row r="926" spans="1:19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</row>
    <row r="927" spans="1:19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</row>
    <row r="928" spans="1:19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</row>
    <row r="929" spans="1:1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</row>
    <row r="930" spans="1:19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</row>
    <row r="931" spans="1:19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</row>
    <row r="932" spans="1:19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</row>
    <row r="933" spans="1:19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</row>
    <row r="934" spans="1:19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</row>
    <row r="935" spans="1:19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</row>
    <row r="936" spans="1:19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</row>
    <row r="937" spans="1:19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</row>
    <row r="938" spans="1:19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</row>
    <row r="939" spans="1:1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</row>
    <row r="940" spans="1:19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</row>
    <row r="941" spans="1:19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</row>
    <row r="942" spans="1:19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</row>
    <row r="943" spans="1:19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</row>
    <row r="944" spans="1:19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</row>
    <row r="945" spans="1:19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</row>
    <row r="946" spans="1:19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</row>
    <row r="947" spans="1:19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</row>
    <row r="948" spans="1:19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</row>
    <row r="949" spans="1:1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</row>
    <row r="950" spans="1:19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</row>
    <row r="951" spans="1:19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</row>
    <row r="952" spans="1:19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</row>
    <row r="953" spans="1:19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</row>
    <row r="954" spans="1:19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</row>
    <row r="955" spans="1:19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</row>
    <row r="956" spans="1:19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</row>
    <row r="957" spans="1:19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</row>
    <row r="958" spans="1:19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</row>
    <row r="959" spans="1:1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</row>
    <row r="960" spans="1:19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</row>
    <row r="961" spans="1:19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</row>
    <row r="962" spans="1:19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</row>
    <row r="963" spans="1:19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</row>
    <row r="964" spans="1:19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</row>
    <row r="965" spans="1:19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</row>
    <row r="966" spans="1:19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</row>
    <row r="967" spans="1:19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</row>
    <row r="968" spans="1:19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</row>
    <row r="969" spans="1:1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</row>
    <row r="970" spans="1:19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</row>
    <row r="971" spans="1:19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</row>
    <row r="972" spans="1:19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</row>
    <row r="973" spans="1:19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</row>
    <row r="974" spans="1:19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</row>
    <row r="975" spans="1:19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</row>
    <row r="976" spans="1:19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</row>
    <row r="977" spans="1:19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</row>
    <row r="978" spans="1:19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</row>
    <row r="979" spans="1:1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</row>
    <row r="980" spans="1:19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</row>
    <row r="981" spans="1:19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</row>
    <row r="982" spans="1:19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</row>
    <row r="983" spans="1:19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</row>
    <row r="984" spans="1:19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</row>
    <row r="985" spans="1:19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</row>
    <row r="986" spans="1:19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</row>
    <row r="987" spans="1:19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</row>
    <row r="988" spans="1:19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</row>
    <row r="989" spans="1:1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</row>
    <row r="990" spans="1:19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</row>
    <row r="991" spans="1:19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</row>
    <row r="992" spans="1:19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</row>
    <row r="993" spans="1:19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</row>
    <row r="994" spans="1:19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</row>
    <row r="995" spans="1:19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</row>
    <row r="996" spans="1:19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</row>
    <row r="997" spans="1:19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</row>
    <row r="998" spans="1:19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</row>
    <row r="999" spans="1:1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</row>
    <row r="1000" spans="1:19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</row>
    <row r="1001" spans="1:19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</row>
    <row r="1002" spans="1:19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</row>
    <row r="1003" spans="1:19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</row>
    <row r="1004" spans="1:19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</row>
    <row r="1005" spans="1:19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</row>
    <row r="1006" spans="1:19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</row>
    <row r="1007" spans="1:19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</row>
    <row r="1008" spans="1:19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</row>
    <row r="1009" spans="1:19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</row>
    <row r="1010" spans="1:19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</row>
    <row r="1011" spans="1:19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</row>
    <row r="1012" spans="1:19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</row>
    <row r="1013" spans="1:19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</row>
    <row r="1014" spans="1:19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</row>
    <row r="1015" spans="1:19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</row>
    <row r="1016" spans="1:19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</row>
    <row r="1017" spans="1:19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</row>
    <row r="1018" spans="1:19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</row>
    <row r="1019" spans="1:19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</row>
    <row r="1020" spans="1:19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</row>
    <row r="1021" spans="1:19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</row>
    <row r="1022" spans="1:19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</row>
    <row r="1023" spans="1:19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</row>
    <row r="1024" spans="1:19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</row>
    <row r="1025" spans="1:19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</row>
    <row r="1026" spans="1:19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</row>
    <row r="1027" spans="1:19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</row>
    <row r="1028" spans="1:19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</row>
    <row r="1029" spans="1:19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</row>
    <row r="1030" spans="1:19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</row>
    <row r="1031" spans="1:19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</row>
    <row r="1032" spans="1:19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</row>
    <row r="1033" spans="1:19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</row>
    <row r="1034" spans="1:19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</row>
    <row r="1035" spans="1:19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</row>
    <row r="1036" spans="1:19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</row>
    <row r="1037" spans="1:19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</row>
    <row r="1038" spans="1:19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</row>
    <row r="1039" spans="1:19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</row>
    <row r="1040" spans="1:19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</row>
    <row r="1041" spans="1:19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</row>
    <row r="1042" spans="1:19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</row>
    <row r="1043" spans="1:19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</row>
    <row r="1044" spans="1:19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</row>
    <row r="1045" spans="1:19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</row>
    <row r="1046" spans="1:19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</row>
    <row r="1047" spans="1:19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</row>
    <row r="1048" spans="1:19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</row>
    <row r="1049" spans="1:19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</row>
    <row r="1050" spans="1:19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</row>
    <row r="1051" spans="1:19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</row>
    <row r="1052" spans="1:19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</row>
    <row r="1053" spans="1:19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</row>
    <row r="1054" spans="1:19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</row>
    <row r="1055" spans="1:19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</row>
    <row r="1056" spans="1:19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</row>
    <row r="1057" spans="1:19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</row>
    <row r="1058" spans="1:19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</row>
    <row r="1059" spans="1:19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</row>
    <row r="1060" spans="1:19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</row>
    <row r="1061" spans="1:19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</row>
    <row r="1062" spans="1:19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</row>
    <row r="1063" spans="1:19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</row>
    <row r="1064" spans="1:19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</row>
    <row r="1065" spans="1:19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</row>
    <row r="1066" spans="1:19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</row>
    <row r="1067" spans="1:19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</row>
    <row r="1068" spans="1:19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</row>
    <row r="1069" spans="1:19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</row>
    <row r="1070" spans="1:19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</row>
    <row r="1071" spans="1:19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</row>
    <row r="1072" spans="1:19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</row>
    <row r="1073" spans="1:19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</row>
    <row r="1074" spans="1:19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</row>
    <row r="1075" spans="1:19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</row>
    <row r="1076" spans="1:19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</row>
    <row r="1077" spans="1:19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</row>
    <row r="1078" spans="1:19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</row>
    <row r="1079" spans="1:19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</row>
    <row r="1080" spans="1:19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</row>
    <row r="1081" spans="1:19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</row>
    <row r="1082" spans="1:19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</row>
    <row r="1083" spans="1:19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</row>
    <row r="1084" spans="1:19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</row>
    <row r="1085" spans="1:19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</row>
    <row r="1086" spans="1:19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</row>
    <row r="1087" spans="1:19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</row>
    <row r="1088" spans="1:19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</row>
    <row r="1089" spans="1:19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</row>
    <row r="1090" spans="1:19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</row>
    <row r="1091" spans="1:19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</row>
    <row r="1092" spans="1:19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</row>
    <row r="1093" spans="1:19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</row>
    <row r="1094" spans="1:19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</row>
    <row r="1095" spans="1:19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</row>
    <row r="1096" spans="1:19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</row>
    <row r="1097" spans="1:19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</row>
    <row r="1098" spans="1:19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</row>
    <row r="1099" spans="1:19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</row>
    <row r="1100" spans="1:19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</row>
    <row r="1101" spans="1:19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</row>
    <row r="1102" spans="1:19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</row>
    <row r="1103" spans="1:19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</row>
    <row r="1104" spans="1:19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</row>
    <row r="1105" spans="1:19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</row>
    <row r="1106" spans="1:19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</row>
    <row r="1107" spans="1:19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</row>
    <row r="1108" spans="1:19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</row>
    <row r="1109" spans="1:19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</row>
    <row r="1110" spans="1:19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</row>
    <row r="1111" spans="1:19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</row>
    <row r="1112" spans="1:19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</row>
    <row r="1113" spans="1:19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</row>
    <row r="1114" spans="1:19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</row>
    <row r="1115" spans="1:19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</row>
    <row r="1116" spans="1:19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</row>
    <row r="1117" spans="1:19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</row>
    <row r="1118" spans="1:19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</row>
    <row r="1119" spans="1:19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</row>
    <row r="1120" spans="1:19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</row>
    <row r="1121" spans="1:19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</row>
    <row r="1122" spans="1:19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</row>
    <row r="1123" spans="1:19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</row>
    <row r="1124" spans="1:19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</row>
    <row r="1125" spans="1:19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</row>
    <row r="1126" spans="1:19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</row>
    <row r="1127" spans="1:19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</row>
    <row r="1128" spans="1:19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</row>
    <row r="1129" spans="1:19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</row>
    <row r="1130" spans="1:19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</row>
    <row r="1131" spans="1:19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</row>
    <row r="1132" spans="1:19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</row>
    <row r="1133" spans="1:19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</row>
    <row r="1134" spans="1:19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</row>
    <row r="1135" spans="1:19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</row>
    <row r="1136" spans="1:19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</row>
    <row r="1137" spans="1:19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</row>
    <row r="1138" spans="1:19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</row>
    <row r="1139" spans="1:19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</row>
    <row r="1140" spans="1:19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</row>
    <row r="1141" spans="1:19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</row>
    <row r="1142" spans="1:19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</row>
    <row r="1143" spans="1:19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</row>
    <row r="1144" spans="1:19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</row>
    <row r="1145" spans="1:19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</row>
    <row r="1146" spans="1:19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</row>
    <row r="1147" spans="1:19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</row>
    <row r="1148" spans="1:19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</row>
    <row r="1149" spans="1:19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</row>
    <row r="1150" spans="1:19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</row>
    <row r="1151" spans="1:19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</row>
    <row r="1152" spans="1:19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</row>
    <row r="1153" spans="1:19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</row>
    <row r="1154" spans="1:19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</row>
    <row r="1155" spans="1:19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</row>
    <row r="1156" spans="1:19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</row>
    <row r="1157" spans="1:19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</row>
    <row r="1158" spans="1:19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</row>
    <row r="1159" spans="1:19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</row>
    <row r="1160" spans="1:19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</row>
    <row r="1161" spans="1:19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</row>
    <row r="1162" spans="1:19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</row>
    <row r="1163" spans="1:19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</row>
    <row r="1164" spans="1:19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</row>
    <row r="1165" spans="1:19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</row>
    <row r="1166" spans="1:19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</row>
    <row r="1167" spans="1:19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</row>
    <row r="1168" spans="1:19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</row>
    <row r="1169" spans="1:19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</row>
    <row r="1170" spans="1:19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</row>
    <row r="1171" spans="1:19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</row>
    <row r="1172" spans="1:19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</row>
    <row r="1173" spans="1:19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</row>
    <row r="1174" spans="1:19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</row>
    <row r="1175" spans="1:19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</row>
    <row r="1176" spans="1:19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</row>
    <row r="1177" spans="1:19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</row>
    <row r="1178" spans="1:19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</row>
    <row r="1179" spans="1:19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</row>
    <row r="1180" spans="1:19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</row>
    <row r="1181" spans="1:19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</row>
    <row r="1182" spans="1:19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</row>
    <row r="1183" spans="1:19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</row>
    <row r="1184" spans="1:19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</row>
    <row r="1185" spans="1:19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</row>
    <row r="1186" spans="1:19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</row>
    <row r="1187" spans="1:19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</row>
    <row r="1188" spans="1:19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</row>
    <row r="1189" spans="1:19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</row>
    <row r="1190" spans="1:19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</row>
    <row r="1191" spans="1:19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</row>
    <row r="1192" spans="1:19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</row>
    <row r="1193" spans="1:19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</row>
    <row r="1194" spans="1:19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</row>
    <row r="1195" spans="1:19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</row>
    <row r="1196" spans="1:19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</row>
    <row r="1197" spans="1:19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</row>
    <row r="1198" spans="1:19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</row>
    <row r="1199" spans="1:19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</row>
    <row r="1200" spans="1:19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</row>
    <row r="1201" spans="1:19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</row>
    <row r="1202" spans="1:19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</row>
    <row r="1203" spans="1:19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</row>
    <row r="1204" spans="1:19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</row>
    <row r="1205" spans="1:19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</row>
    <row r="1206" spans="1:19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</row>
    <row r="1207" spans="1:19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</row>
    <row r="1208" spans="1:19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</row>
    <row r="1209" spans="1:19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</row>
    <row r="1210" spans="1:19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</row>
    <row r="1211" spans="1:19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</row>
    <row r="1212" spans="1:19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</row>
    <row r="1213" spans="1:19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</row>
    <row r="1214" spans="1:19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</row>
    <row r="1215" spans="1:19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</row>
    <row r="1216" spans="1:19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</row>
    <row r="1217" spans="1:19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</row>
    <row r="1218" spans="1:19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</row>
    <row r="1219" spans="1:19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</row>
    <row r="1220" spans="1:19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</row>
    <row r="1221" spans="1:19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</row>
    <row r="1222" spans="1:19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</row>
    <row r="1223" spans="1:19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</row>
    <row r="1224" spans="1:19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</row>
    <row r="1225" spans="1:19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</row>
    <row r="1226" spans="1:19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</row>
    <row r="1227" spans="1:19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</row>
    <row r="1228" spans="1:19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</row>
    <row r="1229" spans="1:19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</row>
    <row r="1230" spans="1:19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</row>
    <row r="1231" spans="1:19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</row>
    <row r="1232" spans="1:19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</row>
    <row r="1233" spans="1:19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</row>
    <row r="1234" spans="1:19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</row>
    <row r="1235" spans="1:19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</row>
    <row r="1236" spans="1:19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</row>
    <row r="1237" spans="1:19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</row>
    <row r="1238" spans="1:19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</row>
    <row r="1239" spans="1:19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</row>
    <row r="1240" spans="1:19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</row>
    <row r="1241" spans="1:19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</row>
    <row r="1242" spans="1:19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</row>
    <row r="1243" spans="1:19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</row>
    <row r="1244" spans="1:19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</row>
    <row r="1245" spans="1:19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</row>
    <row r="1246" spans="1:19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</row>
    <row r="1247" spans="1:19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</row>
    <row r="1248" spans="1:19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</row>
    <row r="1249" spans="1:19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</row>
    <row r="1250" spans="1:19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</row>
    <row r="1251" spans="1:19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</row>
    <row r="1252" spans="1:19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</row>
    <row r="1253" spans="1:19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</row>
    <row r="1254" spans="1:19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</row>
    <row r="1255" spans="1:19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</row>
    <row r="1256" spans="1:19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</row>
    <row r="1257" spans="1:19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</row>
    <row r="1258" spans="1:19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</row>
    <row r="1259" spans="1:19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</row>
    <row r="1260" spans="1:19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</row>
    <row r="1261" spans="1:19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</row>
    <row r="1262" spans="1:19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</row>
    <row r="1263" spans="1:19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</row>
    <row r="1264" spans="1:19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</row>
    <row r="1265" spans="1:19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</row>
    <row r="1266" spans="1:19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</row>
    <row r="1267" spans="1:19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</row>
    <row r="1268" spans="1:19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</row>
    <row r="1269" spans="1:19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</row>
    <row r="1270" spans="1:19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</row>
    <row r="1271" spans="1:19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</row>
    <row r="1272" spans="1:19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</row>
    <row r="1273" spans="1:19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</row>
    <row r="1274" spans="1:19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</row>
    <row r="1275" spans="1:19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</row>
    <row r="1276" spans="1:19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</row>
    <row r="1277" spans="1:19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</row>
    <row r="1278" spans="1:19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</row>
    <row r="1279" spans="1:19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</row>
    <row r="1280" spans="1:19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</row>
    <row r="1281" spans="1:19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</row>
    <row r="1282" spans="1:19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</row>
    <row r="1283" spans="1:19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</row>
    <row r="1284" spans="1:19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</row>
    <row r="1285" spans="1:19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</row>
    <row r="1286" spans="1:19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</row>
    <row r="1287" spans="1:19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</row>
    <row r="1288" spans="1:19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</row>
    <row r="1289" spans="1:19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</row>
    <row r="1290" spans="1:19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</row>
    <row r="1291" spans="1:19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</row>
    <row r="1292" spans="1:19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</row>
    <row r="1293" spans="1:19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</row>
    <row r="1294" spans="1:19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</row>
    <row r="1295" spans="1:19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</row>
    <row r="1296" spans="1:19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</row>
    <row r="1297" spans="1:19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</row>
    <row r="1298" spans="1:19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</row>
    <row r="1299" spans="1:19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</row>
    <row r="1300" spans="1:19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</row>
    <row r="1301" spans="1:19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</row>
    <row r="1302" spans="1:19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</row>
    <row r="1303" spans="1:19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</row>
    <row r="1304" spans="1:19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</row>
    <row r="1305" spans="1:19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</row>
    <row r="1306" spans="1:19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</row>
    <row r="1307" spans="1:19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</row>
    <row r="1308" spans="1:19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</row>
    <row r="1309" spans="1:19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</row>
    <row r="1310" spans="1:19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</row>
    <row r="1311" spans="1:19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</row>
    <row r="1312" spans="1:19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</row>
    <row r="1313" spans="1:19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</row>
    <row r="1314" spans="1:19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</row>
    <row r="1315" spans="1:19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</row>
    <row r="1316" spans="1:19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</row>
    <row r="1317" spans="1:19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</row>
    <row r="1318" spans="1:19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</row>
    <row r="1319" spans="1:19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</row>
    <row r="1320" spans="1:19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</row>
    <row r="1321" spans="1:19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</row>
    <row r="1322" spans="1:19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</row>
    <row r="1323" spans="1:19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</row>
    <row r="1324" spans="1:19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</row>
    <row r="1325" spans="1:19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</row>
    <row r="1326" spans="1:19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</row>
    <row r="1327" spans="1:19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</row>
    <row r="1328" spans="1:19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</row>
    <row r="1329" spans="1:19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</row>
    <row r="1330" spans="1:19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</row>
    <row r="1331" spans="1:19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</row>
    <row r="1332" spans="1:19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</row>
    <row r="1333" spans="1:19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</row>
    <row r="1334" spans="1:19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</row>
    <row r="1335" spans="1:19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</row>
    <row r="1336" spans="1:19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</row>
    <row r="1337" spans="1:19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</row>
    <row r="1338" spans="1:19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</row>
    <row r="1339" spans="1:19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</row>
    <row r="1340" spans="1:19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</row>
    <row r="1341" spans="1:19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</row>
    <row r="1342" spans="1:19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</row>
    <row r="1343" spans="1:19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</row>
    <row r="1344" spans="1:19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</row>
    <row r="1345" spans="1:19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</row>
    <row r="1346" spans="1:19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</row>
    <row r="1347" spans="1:19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</row>
    <row r="1348" spans="1:19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</row>
    <row r="1349" spans="1:19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</row>
    <row r="1350" spans="1:19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</row>
    <row r="1351" spans="1:19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</row>
    <row r="1352" spans="1:19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</row>
    <row r="1353" spans="1:19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</row>
    <row r="1354" spans="1:19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</row>
    <row r="1355" spans="1:19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</row>
    <row r="1356" spans="1:19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</row>
    <row r="1357" spans="1:19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</row>
    <row r="1358" spans="1:19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</row>
    <row r="1359" spans="1:19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</row>
    <row r="1360" spans="1:19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</row>
    <row r="1361" spans="1:19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</row>
    <row r="1362" spans="1:19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</row>
    <row r="1363" spans="1:19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</row>
    <row r="1364" spans="1:19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</row>
    <row r="1365" spans="1:19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</row>
    <row r="1366" spans="1:19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</row>
    <row r="1367" spans="1:19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</row>
    <row r="1368" spans="1:19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</row>
    <row r="1369" spans="1:19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</row>
    <row r="1370" spans="1:19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</row>
    <row r="1371" spans="1:19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</row>
    <row r="1372" spans="1:19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</row>
    <row r="1373" spans="1:19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</row>
    <row r="1374" spans="1:19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</row>
    <row r="1375" spans="1:19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</row>
    <row r="1376" spans="1:19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</row>
    <row r="1377" spans="1:19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</row>
    <row r="1378" spans="1:19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</row>
    <row r="1379" spans="1:19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</row>
    <row r="1380" spans="1:19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</row>
    <row r="1381" spans="1:19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</row>
    <row r="1382" spans="1:19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</row>
    <row r="1383" spans="1:19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</row>
    <row r="1384" spans="1:19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</row>
    <row r="1385" spans="1:19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</row>
    <row r="1386" spans="1:19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</row>
    <row r="1387" spans="1:19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</row>
    <row r="1388" spans="1:19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</row>
    <row r="1389" spans="1:19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</row>
    <row r="1390" spans="1:19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</row>
    <row r="1391" spans="1:19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</row>
    <row r="1392" spans="1:19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</row>
    <row r="1393" spans="1:19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</row>
    <row r="1394" spans="1:19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</row>
    <row r="1395" spans="1:19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</row>
    <row r="1396" spans="1:19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</row>
    <row r="1397" spans="1:19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</row>
    <row r="1398" spans="1:19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</row>
    <row r="1399" spans="1:19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</row>
    <row r="1400" spans="1:19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</row>
    <row r="1401" spans="1:19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</row>
    <row r="1402" spans="1:19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</row>
    <row r="1403" spans="1:19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</row>
    <row r="1404" spans="1:19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</row>
    <row r="1405" spans="1:19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</row>
    <row r="1406" spans="1:19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</row>
    <row r="1407" spans="1:19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</row>
    <row r="1408" spans="1:19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</row>
    <row r="1409" spans="1:19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</row>
    <row r="1410" spans="1:19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</row>
    <row r="1411" spans="1:19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</row>
    <row r="1412" spans="1:19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</row>
    <row r="1413" spans="1:19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</row>
    <row r="1414" spans="1:19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</row>
    <row r="1415" spans="1:19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</row>
    <row r="1416" spans="1:19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</row>
    <row r="1417" spans="1:19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</row>
    <row r="1418" spans="1:19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</row>
    <row r="1419" spans="1:19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</row>
    <row r="1420" spans="1:19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</row>
    <row r="1421" spans="1:19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</row>
    <row r="1422" spans="1:19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</row>
    <row r="1423" spans="1:19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</row>
    <row r="1424" spans="1:19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</row>
    <row r="1425" spans="1:19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</row>
    <row r="1426" spans="1:19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</row>
    <row r="1427" spans="1:19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</row>
    <row r="1428" spans="1:19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</row>
    <row r="1429" spans="1:19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</row>
    <row r="1430" spans="1:19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</row>
    <row r="1431" spans="1:19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</row>
    <row r="1432" spans="1:19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</row>
    <row r="1433" spans="1:19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</row>
    <row r="1434" spans="1:19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</row>
    <row r="1435" spans="1:19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</row>
    <row r="1436" spans="1:19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</row>
    <row r="1437" spans="1:19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</row>
    <row r="1438" spans="1:19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</row>
    <row r="1439" spans="1:19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</row>
    <row r="1440" spans="1:19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</row>
    <row r="1441" spans="1:19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</row>
    <row r="1442" spans="1:19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</row>
    <row r="1443" spans="1:19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</row>
    <row r="1444" spans="1:19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</row>
    <row r="1445" spans="1:19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</row>
    <row r="1446" spans="1:19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</row>
    <row r="1447" spans="1:19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</row>
    <row r="1448" spans="1:19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</row>
    <row r="1449" spans="1:19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</row>
    <row r="1450" spans="1:19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</row>
    <row r="1451" spans="1:19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</row>
    <row r="1452" spans="1:19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</row>
    <row r="1453" spans="1:19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</row>
    <row r="1454" spans="1:19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</row>
    <row r="1455" spans="1:19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</row>
    <row r="1456" spans="1:19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</row>
    <row r="1457" spans="1:19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</row>
    <row r="1458" spans="1:19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</row>
    <row r="1459" spans="1:19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</row>
    <row r="1460" spans="1:19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</row>
    <row r="1461" spans="1:19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</row>
    <row r="1462" spans="1:19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</row>
    <row r="1463" spans="1:19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</row>
    <row r="1464" spans="1:19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</row>
    <row r="1465" spans="1:19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</row>
    <row r="1466" spans="1:19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</row>
    <row r="1467" spans="1:19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</row>
    <row r="1468" spans="1:19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</row>
    <row r="1469" spans="1:19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</row>
    <row r="1470" spans="1:19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</row>
    <row r="1471" spans="1:19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</row>
    <row r="1472" spans="1:19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</row>
    <row r="1473" spans="1:19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</row>
    <row r="1474" spans="1:19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</row>
    <row r="1475" spans="1:19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</row>
    <row r="1476" spans="1:19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</row>
    <row r="1477" spans="1:19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</row>
    <row r="1478" spans="1:19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</row>
    <row r="1479" spans="1:19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</row>
    <row r="1480" spans="1:19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</row>
    <row r="1481" spans="1:19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</row>
    <row r="1482" spans="1:19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</row>
    <row r="1483" spans="1:19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</row>
    <row r="1484" spans="1:19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</row>
    <row r="1485" spans="1:19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</row>
    <row r="1486" spans="1:19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</row>
    <row r="1487" spans="1:19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</row>
    <row r="1488" spans="1:19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</row>
    <row r="1489" spans="1:19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</row>
    <row r="1490" spans="1:19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</row>
    <row r="1491" spans="1:19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</row>
    <row r="1492" spans="1:19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</row>
    <row r="1493" spans="1:19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</row>
    <row r="1494" spans="1:19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</row>
    <row r="1495" spans="1:19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</row>
    <row r="1496" spans="1:19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</row>
    <row r="1497" spans="1:19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</row>
    <row r="1498" spans="1:19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</row>
    <row r="1499" spans="1:19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</row>
    <row r="1500" spans="1:19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</row>
    <row r="1501" spans="1:19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</row>
    <row r="1502" spans="1:19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</row>
    <row r="1503" spans="1:19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</row>
    <row r="1504" spans="1:19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</row>
    <row r="1505" spans="1:19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</row>
    <row r="1506" spans="1:19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</row>
    <row r="1507" spans="1:19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</row>
    <row r="1508" spans="1:19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</row>
    <row r="1509" spans="1:19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</row>
    <row r="1510" spans="1:19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</row>
    <row r="1511" spans="1:19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</row>
    <row r="1512" spans="1:19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</row>
    <row r="1513" spans="1:19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</row>
    <row r="1514" spans="1:19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</row>
    <row r="1515" spans="1:19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</row>
    <row r="1516" spans="1:19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</row>
    <row r="1517" spans="1:19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</row>
    <row r="1518" spans="1:19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</row>
    <row r="1519" spans="1:19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</row>
    <row r="1520" spans="1:19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</row>
    <row r="1521" spans="1:19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</row>
    <row r="1522" spans="1:19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</row>
    <row r="1523" spans="1:19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</row>
    <row r="1524" spans="1:19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</row>
    <row r="1525" spans="1:19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</row>
    <row r="1526" spans="1:19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</row>
    <row r="1527" spans="1:19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</row>
    <row r="1528" spans="1:19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</row>
    <row r="1529" spans="1:19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</row>
    <row r="1530" spans="1:19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</row>
    <row r="1531" spans="1:19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</row>
    <row r="1532" spans="1:19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</row>
    <row r="1533" spans="1:19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</row>
    <row r="1534" spans="1:19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</row>
    <row r="1535" spans="1:19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</row>
    <row r="1536" spans="1:19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</row>
    <row r="1537" spans="1:19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</row>
    <row r="1538" spans="1:19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</row>
    <row r="1539" spans="1:19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</row>
    <row r="1540" spans="1:19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</row>
    <row r="1541" spans="1:19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</row>
    <row r="1542" spans="1:19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</row>
    <row r="1543" spans="1:19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</row>
    <row r="1544" spans="1:19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</row>
    <row r="1545" spans="1:19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</row>
    <row r="1546" spans="1:19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</row>
    <row r="1547" spans="1:19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</row>
    <row r="1548" spans="1:19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</row>
    <row r="1549" spans="1:19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</row>
    <row r="1550" spans="1:19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</row>
    <row r="1551" spans="1:19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</row>
    <row r="1552" spans="1:19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</row>
    <row r="1553" spans="1:19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</row>
    <row r="1554" spans="1:19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</row>
    <row r="1555" spans="1:19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</row>
    <row r="1556" spans="1:19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</row>
    <row r="1557" spans="1:19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</row>
    <row r="1558" spans="1:19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</row>
    <row r="1559" spans="1:19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</row>
    <row r="1560" spans="1:19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</row>
    <row r="1561" spans="1:19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</row>
    <row r="1562" spans="1:19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</row>
    <row r="1563" spans="1:19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</row>
    <row r="1564" spans="1:19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</row>
    <row r="1565" spans="1:19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</row>
    <row r="1566" spans="1:19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</row>
    <row r="1567" spans="1:19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</row>
    <row r="1568" spans="1:19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</row>
    <row r="1569" spans="1:19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</row>
    <row r="1570" spans="1:19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</row>
    <row r="1571" spans="1:19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</row>
    <row r="1572" spans="1:19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</row>
    <row r="1573" spans="1:19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</row>
    <row r="1574" spans="1:19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</row>
    <row r="1575" spans="1:19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</row>
    <row r="1576" spans="1:19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</row>
    <row r="1577" spans="1:19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</row>
    <row r="1578" spans="1:19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</row>
    <row r="1579" spans="1:19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</row>
    <row r="1580" spans="1:19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</row>
    <row r="1581" spans="1:19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</row>
    <row r="1582" spans="1:19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</row>
    <row r="1583" spans="1:19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</row>
    <row r="1584" spans="1:19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</row>
    <row r="1585" spans="1:19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</row>
    <row r="1586" spans="1:19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</row>
    <row r="1587" spans="1:19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</row>
    <row r="1588" spans="1:19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</row>
    <row r="1589" spans="1:19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</row>
    <row r="1590" spans="1:19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</row>
    <row r="1591" spans="1:19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</row>
    <row r="1592" spans="1:19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</row>
    <row r="1593" spans="1:19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</row>
    <row r="1594" spans="1:19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</row>
    <row r="1595" spans="1:19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</row>
    <row r="1596" spans="1:19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</row>
    <row r="1597" spans="1:19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</row>
    <row r="1598" spans="1:19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</row>
    <row r="1599" spans="1:19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</row>
    <row r="1600" spans="1:19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</row>
    <row r="1601" spans="1:19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</row>
    <row r="1602" spans="1:19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</row>
    <row r="1603" spans="1:19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</row>
    <row r="1604" spans="1:19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</row>
    <row r="1605" spans="1:19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</row>
    <row r="1606" spans="1:19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</row>
    <row r="1607" spans="1:19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</row>
    <row r="1608" spans="1:19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</row>
    <row r="1609" spans="1:19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</row>
    <row r="1610" spans="1:19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</row>
    <row r="1611" spans="1:19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</row>
    <row r="1612" spans="1:19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</row>
    <row r="1613" spans="1:19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</row>
    <row r="1614" spans="1:19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</row>
    <row r="1615" spans="1:19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</row>
    <row r="1616" spans="1:19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</row>
    <row r="1617" spans="1:19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</row>
    <row r="1618" spans="1:19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</row>
    <row r="1619" spans="1:19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</row>
    <row r="1620" spans="1:19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</row>
    <row r="1621" spans="1:19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</row>
    <row r="1622" spans="1:19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</row>
    <row r="1623" spans="1:19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</row>
    <row r="1624" spans="1:19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</row>
    <row r="1625" spans="1:19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</row>
    <row r="1626" spans="1:19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</row>
    <row r="1627" spans="1:19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</row>
    <row r="1628" spans="1:19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</row>
    <row r="1629" spans="1:19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</row>
    <row r="1630" spans="1:19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</row>
    <row r="1631" spans="1:19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</row>
    <row r="1632" spans="1:19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</row>
    <row r="1633" spans="1:19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</row>
    <row r="1634" spans="1:19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</row>
    <row r="1635" spans="1:19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</row>
    <row r="1636" spans="1:19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</row>
    <row r="1637" spans="1:19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</row>
    <row r="1638" spans="1:19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</row>
    <row r="1639" spans="1:19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</row>
    <row r="1640" spans="1:19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</row>
    <row r="1641" spans="1:19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</row>
    <row r="1642" spans="1:19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</row>
    <row r="1643" spans="1:19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</row>
    <row r="1644" spans="1:19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</row>
    <row r="1645" spans="1:19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</row>
    <row r="1646" spans="1:19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</row>
    <row r="1647" spans="1:19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</row>
    <row r="1648" spans="1:19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</row>
    <row r="1649" spans="1:19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</row>
    <row r="1650" spans="1:19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</row>
    <row r="1651" spans="1:19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</row>
    <row r="1652" spans="1:19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</row>
    <row r="1653" spans="1:19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</row>
    <row r="1654" spans="1:19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</row>
    <row r="1655" spans="1:19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</row>
    <row r="1656" spans="1:19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</row>
    <row r="1657" spans="1:19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</row>
    <row r="1658" spans="1:19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</row>
    <row r="1659" spans="1:19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</row>
    <row r="1660" spans="1:19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</row>
    <row r="1661" spans="1:19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</row>
    <row r="1662" spans="1:19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</row>
    <row r="1663" spans="1:19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</row>
    <row r="1664" spans="1:19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</row>
    <row r="1665" spans="1:19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</row>
    <row r="1666" spans="1:19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</row>
    <row r="1667" spans="1:19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</row>
    <row r="1668" spans="1:19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</row>
    <row r="1669" spans="1:19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</row>
    <row r="1670" spans="1:19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</row>
    <row r="1671" spans="1:19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</row>
    <row r="1672" spans="1:19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</row>
    <row r="1673" spans="1:19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</row>
    <row r="1674" spans="1:19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</row>
    <row r="1675" spans="1:19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</row>
    <row r="1676" spans="1:19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</row>
    <row r="1677" spans="1:19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</row>
    <row r="1678" spans="1:19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</row>
    <row r="1679" spans="1:19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</row>
    <row r="1680" spans="1:19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</row>
    <row r="1681" spans="1:19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</row>
    <row r="1682" spans="1:19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</row>
    <row r="1683" spans="1:19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</row>
    <row r="1684" spans="1:19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</row>
    <row r="1685" spans="1:19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</row>
    <row r="1686" spans="1:19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</row>
    <row r="1687" spans="1:19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</row>
    <row r="1688" spans="1:19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</row>
    <row r="1689" spans="1:19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</row>
    <row r="1690" spans="1:19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</row>
    <row r="1691" spans="1:19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</row>
    <row r="1692" spans="1:19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</row>
    <row r="1693" spans="1:19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</row>
    <row r="1694" spans="1:19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</row>
    <row r="1695" spans="1:19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</row>
    <row r="1696" spans="1:19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</row>
    <row r="1697" spans="1:19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</row>
    <row r="1698" spans="1:19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</row>
    <row r="1699" spans="1:19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</row>
    <row r="1700" spans="1:19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</row>
    <row r="1701" spans="1:19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</row>
    <row r="1702" spans="1:19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</row>
    <row r="1703" spans="1:19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</row>
    <row r="1704" spans="1:19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</row>
    <row r="1705" spans="1:19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</row>
    <row r="1706" spans="1:19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</row>
    <row r="1707" spans="1:19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</row>
    <row r="1708" spans="1:19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</row>
    <row r="1709" spans="1:19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</row>
    <row r="1710" spans="1:19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</row>
    <row r="1711" spans="1:19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</row>
    <row r="1712" spans="1:19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</row>
    <row r="1713" spans="1:19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</row>
    <row r="1714" spans="1:19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</row>
    <row r="1715" spans="1:19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</row>
    <row r="1716" spans="1:19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</row>
    <row r="1717" spans="1:19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</row>
    <row r="1718" spans="1:19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</row>
    <row r="1719" spans="1:19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</row>
    <row r="1720" spans="1:19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</row>
    <row r="1721" spans="1:19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</row>
    <row r="1722" spans="1:19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</row>
    <row r="1723" spans="1:19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</row>
    <row r="1724" spans="1:19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</row>
    <row r="1725" spans="1:19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</row>
    <row r="1726" spans="1:19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</row>
    <row r="1727" spans="1:19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</row>
    <row r="1728" spans="1:19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</row>
    <row r="1729" spans="1:19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</row>
    <row r="1730" spans="1:19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</row>
    <row r="1731" spans="1:19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</row>
    <row r="1732" spans="1:19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</row>
    <row r="1733" spans="1:19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</row>
    <row r="1734" spans="1:19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</row>
    <row r="1735" spans="1:19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</row>
    <row r="1736" spans="1:19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</row>
    <row r="1737" spans="1:19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</row>
    <row r="1738" spans="1:19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</row>
    <row r="1739" spans="1:19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</row>
    <row r="1740" spans="1:19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</row>
    <row r="1741" spans="1:19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</row>
    <row r="1742" spans="1:19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</row>
    <row r="1743" spans="1:19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</row>
    <row r="1744" spans="1:19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</row>
    <row r="1745" spans="1:19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</row>
    <row r="1746" spans="1:19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</row>
    <row r="1747" spans="1:19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</row>
    <row r="1748" spans="1:19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</row>
    <row r="1749" spans="1:19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</row>
    <row r="1750" spans="1:19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</row>
    <row r="1751" spans="1:19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</row>
    <row r="1752" spans="1:19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</row>
    <row r="1753" spans="1:19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</row>
    <row r="1754" spans="1:19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</row>
    <row r="1755" spans="1:19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</row>
    <row r="1756" spans="1:19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</row>
    <row r="1757" spans="1:19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</row>
    <row r="1758" spans="1:19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</row>
    <row r="1759" spans="1:19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</row>
    <row r="1760" spans="1:19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</row>
    <row r="1761" spans="1:19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</row>
    <row r="1762" spans="1:19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</row>
    <row r="1763" spans="1:19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</row>
    <row r="1764" spans="1:19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</row>
    <row r="1765" spans="1:19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</row>
    <row r="1766" spans="1:19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</row>
    <row r="1767" spans="1:19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</row>
    <row r="1768" spans="1:19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</row>
    <row r="1769" spans="1:19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</row>
    <row r="1770" spans="1:19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</row>
    <row r="1771" spans="1:19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</row>
    <row r="1772" spans="1:19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</row>
    <row r="1773" spans="1:19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</row>
    <row r="1774" spans="1:19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</row>
    <row r="1775" spans="1:19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</row>
    <row r="1776" spans="1:19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</row>
    <row r="1777" spans="1:19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</row>
    <row r="1778" spans="1:19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</row>
    <row r="1779" spans="1:19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</row>
    <row r="1780" spans="1:19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</row>
    <row r="1781" spans="1:19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</row>
    <row r="1782" spans="1:19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</row>
    <row r="1783" spans="1:19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</row>
    <row r="1784" spans="1:19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</row>
    <row r="1785" spans="1:19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</row>
    <row r="1786" spans="1:19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</row>
    <row r="1787" spans="1:19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</row>
    <row r="1788" spans="1:19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</row>
    <row r="1789" spans="1:19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</row>
    <row r="1790" spans="1:19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</row>
    <row r="1791" spans="1:19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</row>
    <row r="1792" spans="1:19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</row>
    <row r="1793" spans="1:19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</row>
    <row r="1794" spans="1:19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</row>
    <row r="1795" spans="1:19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</row>
    <row r="1796" spans="1:19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</row>
    <row r="1797" spans="1:19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</row>
    <row r="1798" spans="1:19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</row>
    <row r="1799" spans="1:19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</row>
    <row r="1800" spans="1:19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</row>
    <row r="1801" spans="1:19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</row>
    <row r="1802" spans="1:19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</row>
    <row r="1803" spans="1:19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</row>
    <row r="1804" spans="1:19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</row>
    <row r="1805" spans="1:19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</row>
    <row r="1806" spans="1:19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</row>
    <row r="1807" spans="1:19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</row>
    <row r="1808" spans="1:19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</row>
    <row r="1809" spans="1:19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</row>
    <row r="1810" spans="1:19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</row>
    <row r="1811" spans="1:19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</row>
    <row r="1812" spans="1:19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</row>
    <row r="1813" spans="1:19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</row>
    <row r="1814" spans="1:19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</row>
    <row r="1815" spans="1:19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</row>
    <row r="1816" spans="1:19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</row>
    <row r="1817" spans="1:19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</row>
    <row r="1818" spans="1:19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</row>
    <row r="1819" spans="1:19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</row>
    <row r="1820" spans="1:19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</row>
    <row r="1821" spans="1:19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</row>
    <row r="1822" spans="1:19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</row>
    <row r="1823" spans="1:19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</row>
    <row r="1824" spans="1:19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</row>
    <row r="1825" spans="1:19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</row>
    <row r="1826" spans="1:19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</row>
    <row r="1827" spans="1:19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</row>
    <row r="1828" spans="1:19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</row>
    <row r="1829" spans="1:19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</row>
    <row r="1830" spans="1:19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</row>
    <row r="1831" spans="1:19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</row>
    <row r="1832" spans="1:19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</row>
    <row r="1833" spans="1:19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</row>
    <row r="1834" spans="1:19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</row>
    <row r="1835" spans="1:19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</row>
    <row r="1836" spans="1:19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</row>
    <row r="1837" spans="1:19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</row>
    <row r="1838" spans="1:19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</row>
    <row r="1839" spans="1:19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</row>
    <row r="1840" spans="1:19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</row>
    <row r="1841" spans="1:19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</row>
    <row r="1842" spans="1:19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</row>
    <row r="1843" spans="1:19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</row>
    <row r="1844" spans="1:19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</row>
    <row r="1845" spans="1:19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</row>
    <row r="1846" spans="1:19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</row>
    <row r="1847" spans="1:19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</row>
    <row r="1848" spans="1:19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</row>
    <row r="1849" spans="1:19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</row>
    <row r="1850" spans="1:19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</row>
    <row r="1851" spans="1:19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</row>
    <row r="1852" spans="1:19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</row>
    <row r="1853" spans="1:19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</row>
    <row r="1854" spans="1:19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</row>
    <row r="1855" spans="1:19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</row>
    <row r="1856" spans="1:19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</row>
    <row r="1857" spans="1:19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</row>
    <row r="1858" spans="1:19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</row>
    <row r="1859" spans="1:19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</row>
    <row r="1860" spans="1:19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</row>
    <row r="1861" spans="1:19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</row>
    <row r="1862" spans="1:19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</row>
    <row r="1863" spans="1:19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</row>
    <row r="1864" spans="1:19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</row>
    <row r="1865" spans="1:19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</row>
    <row r="1866" spans="1:19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</row>
    <row r="1867" spans="1:19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</row>
    <row r="1868" spans="1:19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</row>
    <row r="1869" spans="1:19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</row>
    <row r="1870" spans="1:19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</row>
    <row r="1871" spans="1:19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</row>
    <row r="1872" spans="1:19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</row>
    <row r="1873" spans="1:19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</row>
    <row r="1874" spans="1:19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</row>
    <row r="1875" spans="1:19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</row>
    <row r="1876" spans="1:19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</row>
    <row r="1877" spans="1:19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</row>
    <row r="1878" spans="1:19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</row>
    <row r="1879" spans="1:19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</row>
    <row r="1880" spans="1:19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</row>
    <row r="1881" spans="1:19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</row>
    <row r="1882" spans="1:19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</row>
    <row r="1883" spans="1:19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</row>
    <row r="1884" spans="1:19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</row>
    <row r="1885" spans="1:19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</row>
    <row r="1886" spans="1:19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</row>
    <row r="1887" spans="1:19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</row>
    <row r="1888" spans="1:19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</row>
    <row r="1889" spans="1:19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</row>
    <row r="1890" spans="1:19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</row>
    <row r="1891" spans="1:19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</row>
    <row r="1892" spans="1:19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</row>
    <row r="1893" spans="1:19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</row>
    <row r="1894" spans="1:19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</row>
    <row r="1895" spans="1:19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</row>
    <row r="1896" spans="1:19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</row>
    <row r="1897" spans="1:19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</row>
    <row r="1898" spans="1:19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</row>
    <row r="1899" spans="1:19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</row>
    <row r="1900" spans="1:19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</row>
    <row r="1901" spans="1:19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</row>
    <row r="1902" spans="1:19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</row>
    <row r="1903" spans="1:19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</row>
    <row r="1904" spans="1:19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</row>
    <row r="1905" spans="1:19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</row>
    <row r="1906" spans="1:19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</row>
    <row r="1907" spans="1:19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</row>
    <row r="1908" spans="1:19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</row>
    <row r="1909" spans="1:19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</row>
    <row r="1910" spans="1:19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</row>
    <row r="1911" spans="1:19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</row>
    <row r="1912" spans="1:19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</row>
    <row r="1913" spans="1:19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</row>
    <row r="1914" spans="1:19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</row>
    <row r="1915" spans="1:19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</row>
    <row r="1916" spans="1:19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</row>
    <row r="1917" spans="1:19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</row>
    <row r="1918" spans="1:19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</row>
    <row r="1919" spans="1:19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</row>
    <row r="1920" spans="1:19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</row>
    <row r="1921" spans="1:19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</row>
    <row r="1922" spans="1:19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</row>
    <row r="1923" spans="1:19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</row>
    <row r="1924" spans="1:19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</row>
    <row r="1925" spans="1:19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</row>
    <row r="1926" spans="1:19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</row>
    <row r="1927" spans="1:19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</row>
    <row r="1928" spans="1:19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</row>
    <row r="1929" spans="1:19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</row>
    <row r="1930" spans="1:19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</row>
    <row r="1931" spans="1:19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</row>
    <row r="1932" spans="1:19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</row>
    <row r="1933" spans="1:19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</row>
    <row r="1934" spans="1:19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</row>
    <row r="1935" spans="1:19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</row>
    <row r="1936" spans="1:19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</row>
    <row r="1937" spans="1:19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</row>
    <row r="1938" spans="1:19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</row>
    <row r="1939" spans="1:19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</row>
    <row r="1940" spans="1:19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</row>
    <row r="1941" spans="1:19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</row>
    <row r="1942" spans="1:19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</row>
    <row r="1943" spans="1:19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</row>
    <row r="1944" spans="1:19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</row>
    <row r="1945" spans="1:19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</row>
    <row r="1946" spans="1:19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</row>
    <row r="1947" spans="1:19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</row>
    <row r="1948" spans="1:19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</row>
    <row r="1949" spans="1:19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</row>
    <row r="1950" spans="1:19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</row>
    <row r="1951" spans="1:19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</row>
    <row r="1952" spans="1:19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</row>
    <row r="1953" spans="1:19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</row>
    <row r="1954" spans="1:19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</row>
    <row r="1955" spans="1:19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</row>
    <row r="1956" spans="1:19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</row>
    <row r="1957" spans="1:19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</row>
    <row r="1958" spans="1:19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</row>
    <row r="1959" spans="1:19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</row>
    <row r="1960" spans="1:19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</row>
    <row r="1961" spans="1:19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</row>
    <row r="1962" spans="1:19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</row>
    <row r="1963" spans="1:19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</row>
    <row r="1964" spans="1:19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</row>
    <row r="1965" spans="1:19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</row>
    <row r="1966" spans="1:19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</row>
    <row r="1967" spans="1:19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</row>
    <row r="1968" spans="1:19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</row>
    <row r="1969" spans="1:19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</row>
    <row r="1970" spans="1:19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</row>
    <row r="1971" spans="1:19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</row>
    <row r="1972" spans="1:19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</row>
    <row r="1973" spans="1:19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</row>
    <row r="1974" spans="1:19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</row>
    <row r="1975" spans="1:19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</row>
    <row r="1976" spans="1:19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</row>
    <row r="1977" spans="1:19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</row>
    <row r="1978" spans="1:19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</row>
    <row r="1979" spans="1:19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</row>
    <row r="1980" spans="1:19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</row>
    <row r="1981" spans="1:19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</row>
    <row r="1982" spans="1:19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</row>
    <row r="1983" spans="1:19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</row>
    <row r="1984" spans="1:19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</row>
    <row r="1985" spans="1:19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</row>
    <row r="1986" spans="1:19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</row>
    <row r="1987" spans="1:19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</row>
    <row r="1988" spans="1:19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</row>
    <row r="1989" spans="1:19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</row>
    <row r="1990" spans="1:19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</row>
    <row r="1991" spans="1:19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</row>
    <row r="1992" spans="1:19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</row>
    <row r="1993" spans="1:19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</row>
    <row r="1994" spans="1:19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</row>
    <row r="1995" spans="1:19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</row>
    <row r="1996" spans="1:19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</row>
    <row r="1997" spans="1:19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</row>
    <row r="1998" spans="1:19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</row>
    <row r="1999" spans="1:19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</row>
    <row r="2000" spans="1:19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</row>
    <row r="2001" spans="1:19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</row>
    <row r="2002" spans="1:19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</row>
    <row r="2003" spans="1:19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</row>
    <row r="2004" spans="1:19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</row>
    <row r="2005" spans="1:19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</row>
    <row r="2006" spans="1:19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</row>
    <row r="2007" spans="1:19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</row>
    <row r="2008" spans="1:19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</row>
    <row r="2009" spans="1:19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</row>
    <row r="2010" spans="1:19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</row>
    <row r="2011" spans="1:19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</row>
    <row r="2012" spans="1:19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</row>
    <row r="2013" spans="1:19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</row>
    <row r="2014" spans="1:19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</row>
    <row r="2015" spans="1:19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</row>
    <row r="2016" spans="1:19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</row>
    <row r="2017" spans="1:19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</row>
    <row r="2018" spans="1:19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</row>
    <row r="2019" spans="1:19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</row>
    <row r="2020" spans="1:19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</row>
    <row r="2021" spans="1:19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</row>
    <row r="2022" spans="1:19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</row>
    <row r="2023" spans="1:19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</row>
    <row r="2024" spans="1:19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</row>
    <row r="2025" spans="1:19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</row>
    <row r="2026" spans="1:19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</row>
    <row r="2027" spans="1:19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</row>
    <row r="2028" spans="1:19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</row>
    <row r="2029" spans="1:19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</row>
    <row r="2030" spans="1:19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</row>
    <row r="2031" spans="1:19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</row>
    <row r="2032" spans="1:19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</row>
    <row r="2033" spans="1:19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</row>
    <row r="2034" spans="1:19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</row>
    <row r="2035" spans="1:19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</row>
    <row r="2036" spans="1:19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</row>
    <row r="2037" spans="1:19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</row>
    <row r="2038" spans="1:19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</row>
    <row r="2039" spans="1:19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</row>
    <row r="2040" spans="1:19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</row>
    <row r="2041" spans="1:19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</row>
    <row r="2042" spans="1:19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</row>
    <row r="2043" spans="1:19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</row>
    <row r="2044" spans="1:19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</row>
    <row r="2045" spans="1:19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</row>
    <row r="2046" spans="1:19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</row>
    <row r="2047" spans="1:19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</row>
    <row r="2048" spans="1:19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</row>
    <row r="2049" spans="1:19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</row>
    <row r="2050" spans="1:19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</row>
    <row r="2051" spans="1:19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</row>
    <row r="2052" spans="1:19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</row>
    <row r="2053" spans="1:19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</row>
    <row r="2054" spans="1:19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</row>
    <row r="2055" spans="1:19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</row>
    <row r="2056" spans="1:19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</row>
    <row r="2057" spans="1:19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</row>
    <row r="2058" spans="1:19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</row>
    <row r="2059" spans="1:19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</row>
    <row r="2060" spans="1:19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</row>
    <row r="2061" spans="1:19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</row>
    <row r="2062" spans="1:19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</row>
    <row r="2063" spans="1:19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</row>
    <row r="2064" spans="1:19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</row>
    <row r="2065" spans="1:19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</row>
    <row r="2066" spans="1:19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</row>
    <row r="2067" spans="1:19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</row>
    <row r="2068" spans="1:19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</row>
    <row r="2069" spans="1:19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</row>
    <row r="2070" spans="1:19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</row>
    <row r="2071" spans="1:19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</row>
    <row r="2072" spans="1:19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</row>
    <row r="2073" spans="1:19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</row>
    <row r="2074" spans="1:19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</row>
    <row r="2075" spans="1:19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</row>
    <row r="2076" spans="1:19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</row>
    <row r="2077" spans="1:19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</row>
    <row r="2078" spans="1:19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</row>
    <row r="2079" spans="1:19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</row>
    <row r="2080" spans="1:19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</row>
    <row r="2081" spans="1:19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</row>
    <row r="2082" spans="1:19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</row>
    <row r="2083" spans="1:19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</row>
    <row r="2084" spans="1:19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</row>
    <row r="2085" spans="1:19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</row>
    <row r="2086" spans="1:19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</row>
    <row r="2087" spans="1:19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</row>
    <row r="2088" spans="1:19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</row>
    <row r="2089" spans="1:19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</row>
    <row r="2090" spans="1:19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</row>
    <row r="2091" spans="1:19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</row>
    <row r="2092" spans="1:19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</row>
    <row r="2093" spans="1:19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</row>
    <row r="2094" spans="1:19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</row>
    <row r="2095" spans="1:19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</row>
    <row r="2096" spans="1:19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</row>
    <row r="2097" spans="1:19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</row>
    <row r="2098" spans="1:19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</row>
    <row r="2099" spans="1:19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</row>
    <row r="2100" spans="1:19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</row>
    <row r="2101" spans="1:19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</row>
    <row r="2102" spans="1:19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</row>
    <row r="2103" spans="1:19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</row>
    <row r="2104" spans="1:19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</row>
    <row r="2105" spans="1:19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</row>
    <row r="2106" spans="1:19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</row>
    <row r="2107" spans="1:19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</row>
    <row r="2108" spans="1:19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</row>
    <row r="2109" spans="1:19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</row>
    <row r="2110" spans="1:19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</row>
    <row r="2111" spans="1:19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</row>
    <row r="2112" spans="1:19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</row>
    <row r="2113" spans="1:19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</row>
    <row r="2114" spans="1:19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</row>
    <row r="2115" spans="1:19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</row>
    <row r="2116" spans="1:19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</row>
    <row r="2117" spans="1:19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</row>
    <row r="2118" spans="1:19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</row>
    <row r="2119" spans="1:19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</row>
    <row r="2120" spans="1:19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</row>
    <row r="2121" spans="1:19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</row>
    <row r="2122" spans="1:19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</row>
    <row r="2123" spans="1:19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</row>
    <row r="2124" spans="1:19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</row>
    <row r="2125" spans="1:19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</row>
    <row r="2126" spans="1:19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</row>
    <row r="2127" spans="1:19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</row>
    <row r="2128" spans="1:19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</row>
    <row r="2129" spans="1:19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</row>
    <row r="2130" spans="1:19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</row>
    <row r="2131" spans="1:19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</row>
    <row r="2132" spans="1:19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</row>
    <row r="2133" spans="1:19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</row>
    <row r="2134" spans="1:19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</row>
    <row r="2135" spans="1:19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</row>
    <row r="2136" spans="1:19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</row>
    <row r="2137" spans="1:19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</row>
    <row r="2138" spans="1:19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</row>
    <row r="2139" spans="1:19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</row>
    <row r="2140" spans="1:19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</row>
    <row r="2141" spans="1:19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</row>
    <row r="2142" spans="1:19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</row>
    <row r="2143" spans="1:19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</row>
    <row r="2144" spans="1:19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</row>
    <row r="2145" spans="1:19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</row>
    <row r="2146" spans="1:19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</row>
    <row r="2147" spans="1:19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</row>
    <row r="2148" spans="1:19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</row>
    <row r="2149" spans="1:19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</row>
    <row r="2150" spans="1:19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</row>
    <row r="2151" spans="1:19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</row>
    <row r="2152" spans="1:19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</row>
    <row r="2153" spans="1:19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</row>
    <row r="2154" spans="1:19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</row>
    <row r="2155" spans="1:19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</row>
    <row r="2156" spans="1:19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</row>
    <row r="2157" spans="1:19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</row>
    <row r="2158" spans="1:19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</row>
    <row r="2159" spans="1:19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</row>
    <row r="2160" spans="1:19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</row>
    <row r="2161" spans="1:19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</row>
    <row r="2162" spans="1:19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</row>
    <row r="2163" spans="1:19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</row>
    <row r="2164" spans="1:19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</row>
    <row r="2165" spans="1:19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</row>
    <row r="2166" spans="1:19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</row>
    <row r="2167" spans="1:19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</row>
    <row r="2168" spans="1:19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</row>
    <row r="2169" spans="1:19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</row>
    <row r="2170" spans="1:19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</row>
    <row r="2171" spans="1:19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</row>
    <row r="2172" spans="1:19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</row>
    <row r="2173" spans="1:19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</row>
    <row r="2174" spans="1:19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</row>
    <row r="2175" spans="1:19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</row>
    <row r="2176" spans="1:19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</row>
    <row r="2177" spans="1:19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</row>
    <row r="2178" spans="1:19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</row>
    <row r="2179" spans="1:19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</row>
    <row r="2180" spans="1:19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</row>
    <row r="2181" spans="1:19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</row>
    <row r="2182" spans="1:19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</row>
    <row r="2183" spans="1:19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</row>
    <row r="2184" spans="1:19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</row>
    <row r="2185" spans="1:19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</row>
    <row r="2186" spans="1:19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</row>
    <row r="2187" spans="1:19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</row>
    <row r="2188" spans="1:19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</row>
    <row r="2189" spans="1:19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</row>
    <row r="2190" spans="1:19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</row>
    <row r="2191" spans="1:19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</row>
    <row r="2192" spans="1:19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</row>
    <row r="2193" spans="1:19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</row>
    <row r="2194" spans="1:19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</row>
    <row r="2195" spans="1:19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</row>
    <row r="2196" spans="1:19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</row>
    <row r="2197" spans="1:19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</row>
    <row r="2198" spans="1:19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</row>
    <row r="2199" spans="1:19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</row>
    <row r="2200" spans="1:19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</row>
    <row r="2201" spans="1:19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</row>
    <row r="2202" spans="1:19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</row>
    <row r="2203" spans="1:19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</row>
    <row r="2204" spans="1:19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</row>
    <row r="2205" spans="1:19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</row>
    <row r="2206" spans="1:19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</row>
    <row r="2207" spans="1:19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</row>
    <row r="2208" spans="1:19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</row>
    <row r="2209" spans="1:19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</row>
    <row r="2210" spans="1:19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</row>
    <row r="2211" spans="1:19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</row>
    <row r="2212" spans="1:19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</row>
    <row r="2213" spans="1:19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</row>
    <row r="2214" spans="1:19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</row>
    <row r="2215" spans="1:19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</row>
    <row r="2216" spans="1:19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</row>
    <row r="2217" spans="1:19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</row>
    <row r="2218" spans="1:19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</row>
    <row r="2219" spans="1:19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</row>
    <row r="2220" spans="1:19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</row>
    <row r="2221" spans="1:19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</row>
    <row r="2222" spans="1:19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</row>
    <row r="2223" spans="1:19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</row>
    <row r="2224" spans="1:19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</row>
    <row r="2225" spans="1:19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</row>
    <row r="2226" spans="1:19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</row>
    <row r="2227" spans="1:19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</row>
    <row r="2228" spans="1:19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</row>
    <row r="2229" spans="1:19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</row>
    <row r="2230" spans="1:19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</row>
    <row r="2231" spans="1:19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</row>
    <row r="2232" spans="1:19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</row>
    <row r="2233" spans="1:19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</row>
    <row r="2234" spans="1:19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</row>
    <row r="2235" spans="1:19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</row>
    <row r="2236" spans="1:19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</row>
    <row r="2237" spans="1:19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</row>
    <row r="2238" spans="1:19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</row>
    <row r="2239" spans="1:19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</row>
    <row r="2240" spans="1:19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</row>
    <row r="2241" spans="1:19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</row>
    <row r="2242" spans="1:19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</row>
    <row r="2243" spans="1:19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</row>
    <row r="2244" spans="1:19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</row>
    <row r="2245" spans="1:19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</row>
    <row r="2246" spans="1:19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</row>
    <row r="2247" spans="1:19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</row>
    <row r="2248" spans="1:19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</row>
    <row r="2249" spans="1:19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</row>
    <row r="2250" spans="1:19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</row>
    <row r="2251" spans="1:19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</row>
    <row r="2252" spans="1:19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</row>
    <row r="2253" spans="1:19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</row>
    <row r="2254" spans="1:19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</row>
    <row r="2255" spans="1:19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</row>
    <row r="2256" spans="1:19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</row>
    <row r="2257" spans="1:19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</row>
    <row r="2258" spans="1:19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</row>
    <row r="2259" spans="1:19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</row>
    <row r="2260" spans="1:19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</row>
    <row r="2261" spans="1:19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</row>
    <row r="2262" spans="1:19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</row>
    <row r="2263" spans="1:19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</row>
    <row r="2264" spans="1:19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</row>
    <row r="2265" spans="1:19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</row>
    <row r="2266" spans="1:19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</row>
    <row r="2267" spans="1:19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</row>
    <row r="2268" spans="1:19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</row>
    <row r="2269" spans="1:19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</row>
    <row r="2270" spans="1:19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</row>
    <row r="2271" spans="1:19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</row>
    <row r="2272" spans="1:19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</row>
    <row r="2273" spans="1:19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</row>
    <row r="2274" spans="1:19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</row>
    <row r="2275" spans="1:19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</row>
    <row r="2276" spans="1:19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</row>
    <row r="2277" spans="1:19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</row>
    <row r="2278" spans="1:19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</row>
    <row r="2279" spans="1:19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</row>
    <row r="2280" spans="1:19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</row>
    <row r="2281" spans="1:19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</row>
    <row r="2282" spans="1:19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</row>
    <row r="2283" spans="1:19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</row>
    <row r="2284" spans="1:19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</row>
    <row r="2285" spans="1:19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</row>
    <row r="2286" spans="1:19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</row>
    <row r="2287" spans="1:19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</row>
    <row r="2288" spans="1:19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</row>
    <row r="2289" spans="1:19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</row>
    <row r="2290" spans="1:19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</row>
    <row r="2291" spans="1:19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</row>
    <row r="2292" spans="1:19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</row>
    <row r="2293" spans="1:19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</row>
    <row r="2294" spans="1:19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</row>
    <row r="2295" spans="1:19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</row>
    <row r="2296" spans="1:19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</row>
    <row r="2297" spans="1:19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</row>
    <row r="2298" spans="1:19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</row>
    <row r="2299" spans="1:19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</row>
    <row r="2300" spans="1:19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</row>
    <row r="2301" spans="1:19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</row>
    <row r="2302" spans="1:19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</row>
    <row r="2303" spans="1:19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</row>
    <row r="2304" spans="1:19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</row>
    <row r="2305" spans="1:19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</row>
    <row r="2306" spans="1:19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</row>
    <row r="2307" spans="1:19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</row>
    <row r="2308" spans="1:19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</row>
    <row r="2309" spans="1:19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</row>
    <row r="2310" spans="1:19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</row>
    <row r="2311" spans="1:19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</row>
    <row r="2312" spans="1:19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</row>
    <row r="2313" spans="1:19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</row>
    <row r="2314" spans="1:19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</row>
    <row r="2315" spans="1:19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</row>
    <row r="2316" spans="1:19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</row>
    <row r="2317" spans="1:19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</row>
    <row r="2318" spans="1:19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</row>
    <row r="2319" spans="1:19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</row>
    <row r="2320" spans="1:19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</row>
    <row r="2321" spans="1:19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</row>
    <row r="2322" spans="1:19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</row>
    <row r="2323" spans="1:19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</row>
    <row r="2324" spans="1:19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</row>
    <row r="2325" spans="1:19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</row>
    <row r="2326" spans="1:19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</row>
    <row r="2327" spans="1:19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</row>
    <row r="2328" spans="1:19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</row>
    <row r="2329" spans="1:19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</row>
    <row r="2330" spans="1:19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</row>
    <row r="2331" spans="1:19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</row>
    <row r="2332" spans="1:19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</row>
    <row r="2333" spans="1:19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</row>
    <row r="2334" spans="1:19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</row>
    <row r="2335" spans="1:19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</row>
    <row r="2336" spans="1:19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</row>
    <row r="2337" spans="1:19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</row>
    <row r="2338" spans="1:19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</row>
    <row r="2339" spans="1:19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</row>
    <row r="2340" spans="1:19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</row>
    <row r="2341" spans="1:19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</row>
    <row r="2342" spans="1:19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</row>
    <row r="2343" spans="1:19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</row>
    <row r="2344" spans="1:19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</row>
    <row r="2345" spans="1:19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</row>
    <row r="2346" spans="1:19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</row>
    <row r="2347" spans="1:19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</row>
    <row r="2348" spans="1:19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</row>
    <row r="2349" spans="1:19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</row>
    <row r="2350" spans="1:19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</row>
    <row r="2351" spans="1:19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</row>
    <row r="2352" spans="1:19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</row>
    <row r="2353" spans="1:19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</row>
    <row r="2354" spans="1:19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</row>
    <row r="2355" spans="1:19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</row>
    <row r="2356" spans="1:19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</row>
    <row r="2357" spans="1:19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</row>
    <row r="2358" spans="1:19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</row>
    <row r="2359" spans="1:19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</row>
    <row r="2360" spans="1:19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</row>
    <row r="2361" spans="1:19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</row>
    <row r="2362" spans="1:19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</row>
    <row r="2363" spans="1:19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</row>
    <row r="2364" spans="1:19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</row>
    <row r="2365" spans="1:19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</row>
    <row r="2366" spans="1:19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</row>
    <row r="2367" spans="1:19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</row>
    <row r="2368" spans="1:19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</row>
    <row r="2369" spans="1:19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</row>
    <row r="2370" spans="1:19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</row>
    <row r="2371" spans="1:19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</row>
    <row r="2372" spans="1:19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</row>
    <row r="2373" spans="1:19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</row>
    <row r="2374" spans="1:19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</row>
    <row r="2375" spans="1:19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</row>
    <row r="2376" spans="1:19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</row>
    <row r="2377" spans="1:19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</row>
    <row r="2378" spans="1:19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</row>
    <row r="2379" spans="1:19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</row>
    <row r="2380" spans="1:19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</row>
    <row r="2381" spans="1:19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</row>
    <row r="2382" spans="1:19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</row>
    <row r="2383" spans="1:19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</row>
    <row r="2384" spans="1:19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</row>
    <row r="2385" spans="1:19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</row>
    <row r="2386" spans="1:19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</row>
    <row r="2387" spans="1:19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</row>
    <row r="2388" spans="1:19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</row>
    <row r="2389" spans="1:19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</row>
    <row r="2390" spans="1:19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</row>
    <row r="2391" spans="1:19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</row>
    <row r="2392" spans="1:19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</row>
    <row r="2393" spans="1:19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</row>
    <row r="2394" spans="1:19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</row>
    <row r="2395" spans="1:19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</row>
    <row r="2396" spans="1:19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</row>
    <row r="2397" spans="1:19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</row>
    <row r="2398" spans="1:19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</row>
    <row r="2399" spans="1:19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</row>
    <row r="2400" spans="1:19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</row>
    <row r="2401" spans="1:19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</row>
    <row r="2402" spans="1:19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</row>
    <row r="2403" spans="1:19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</row>
    <row r="2404" spans="1:19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</row>
    <row r="2405" spans="1:19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</row>
    <row r="2406" spans="1:19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</row>
    <row r="2407" spans="1:19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</row>
    <row r="2408" spans="1:19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</row>
    <row r="2409" spans="1:19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</row>
    <row r="2410" spans="1:19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</row>
    <row r="2411" spans="1:19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</row>
    <row r="2412" spans="1:19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</row>
    <row r="2413" spans="1:19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</row>
    <row r="2414" spans="1:19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</row>
    <row r="2415" spans="1:19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</row>
    <row r="2416" spans="1:19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</row>
    <row r="2417" spans="1:19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</row>
    <row r="2418" spans="1:19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</row>
    <row r="2419" spans="1:19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</row>
    <row r="2420" spans="1:19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</row>
    <row r="2421" spans="1:19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</row>
    <row r="2422" spans="1:19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</row>
    <row r="2423" spans="1:19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</row>
    <row r="2424" spans="1:19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</row>
    <row r="2425" spans="1:19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</row>
    <row r="2426" spans="1:19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</row>
    <row r="2427" spans="1:19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</row>
    <row r="2428" spans="1:19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</row>
    <row r="2429" spans="1:19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</row>
    <row r="2430" spans="1:19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</row>
    <row r="2431" spans="1:19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</row>
    <row r="2432" spans="1:19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</row>
    <row r="2433" spans="1:19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</row>
    <row r="2434" spans="1:19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</row>
    <row r="2435" spans="1:19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</row>
    <row r="2436" spans="1:19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</row>
    <row r="2437" spans="1:19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</row>
    <row r="2438" spans="1:19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</row>
    <row r="2439" spans="1:19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</row>
    <row r="2440" spans="1:19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</row>
    <row r="2441" spans="1:19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</row>
    <row r="2442" spans="1:19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</row>
    <row r="2443" spans="1:19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</row>
    <row r="2444" spans="1:19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</row>
    <row r="2445" spans="1:19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</row>
    <row r="2446" spans="1:19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</row>
    <row r="2447" spans="1:19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</row>
    <row r="2448" spans="1:19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</row>
    <row r="2449" spans="1:19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</row>
    <row r="2450" spans="1:19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</row>
    <row r="2451" spans="1:19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</row>
    <row r="2452" spans="1:19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</row>
    <row r="2453" spans="1:19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</row>
    <row r="2454" spans="1:19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</row>
    <row r="2455" spans="1:19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</row>
    <row r="2456" spans="1:19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</row>
    <row r="2457" spans="1:19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</row>
    <row r="2458" spans="1:19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</row>
    <row r="2459" spans="1:19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</row>
    <row r="2460" spans="1:19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</row>
    <row r="2461" spans="1:19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</row>
    <row r="2462" spans="1:19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</row>
    <row r="2463" spans="1:19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</row>
    <row r="2464" spans="1:19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</row>
    <row r="2465" spans="1:19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</row>
    <row r="2466" spans="1:19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</row>
    <row r="2467" spans="1:19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</row>
    <row r="2468" spans="1:19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</row>
    <row r="2469" spans="1:19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</row>
    <row r="2470" spans="1:19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</row>
    <row r="2471" spans="1:19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</row>
    <row r="2472" spans="1:19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</row>
    <row r="2473" spans="1:19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</row>
    <row r="2474" spans="1:19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</row>
    <row r="2475" spans="1:19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</row>
    <row r="2476" spans="1:19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</row>
    <row r="2477" spans="1:19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</row>
    <row r="2478" spans="1:19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</row>
    <row r="2479" spans="1:19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</row>
    <row r="2480" spans="1:19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</row>
    <row r="2481" spans="1:19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</row>
    <row r="2482" spans="1:19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</row>
    <row r="2483" spans="1:19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</row>
    <row r="2484" spans="1:19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</row>
    <row r="2485" spans="1:19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</row>
    <row r="2486" spans="1:19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</row>
    <row r="2487" spans="1:19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</row>
    <row r="2488" spans="1:19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</row>
    <row r="2489" spans="1:19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</row>
    <row r="2490" spans="1:19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</row>
    <row r="2491" spans="1:19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</row>
    <row r="2492" spans="1:19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</row>
    <row r="2493" spans="1:19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</row>
    <row r="2494" spans="1:19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</row>
    <row r="2495" spans="1:19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</row>
    <row r="2496" spans="1:19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</row>
    <row r="2497" spans="1:19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</row>
    <row r="2498" spans="1:19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</row>
    <row r="2499" spans="1:19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</row>
    <row r="2500" spans="1:19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</row>
    <row r="2501" spans="1:19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</row>
    <row r="2502" spans="1:19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</row>
    <row r="2503" spans="1:19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</row>
    <row r="2504" spans="1:19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</row>
    <row r="2505" spans="1:19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</row>
    <row r="2506" spans="1:19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</row>
    <row r="2507" spans="1:19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</row>
    <row r="2508" spans="1:19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</row>
    <row r="2509" spans="1:19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</row>
    <row r="2510" spans="1:19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</row>
    <row r="2511" spans="1:19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</row>
    <row r="2512" spans="1:19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</row>
    <row r="2513" spans="1:19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</row>
    <row r="2514" spans="1:19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</row>
    <row r="2515" spans="1:19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</row>
    <row r="2516" spans="1:19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</row>
    <row r="2517" spans="1:19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</row>
    <row r="2518" spans="1:19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</row>
    <row r="2519" spans="1:19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</row>
    <row r="2520" spans="1:19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</row>
    <row r="2521" spans="1:19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</row>
    <row r="2522" spans="1:19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</row>
    <row r="2523" spans="1:19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</row>
    <row r="2524" spans="1:19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</row>
    <row r="2525" spans="1:19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</row>
    <row r="2526" spans="1:19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</row>
    <row r="2527" spans="1:19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</row>
    <row r="2528" spans="1:19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</row>
    <row r="2529" spans="1:19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</row>
    <row r="2530" spans="1:19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</row>
    <row r="2531" spans="1:19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</row>
    <row r="2532" spans="1:19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</row>
    <row r="2533" spans="1:19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</row>
    <row r="2534" spans="1:19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</row>
    <row r="2535" spans="1:19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</row>
    <row r="2536" spans="1:19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</row>
    <row r="2537" spans="1:19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</row>
    <row r="2538" spans="1:19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</row>
    <row r="2539" spans="1:19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</row>
    <row r="2540" spans="1:19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</row>
    <row r="2541" spans="1:19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</row>
    <row r="2542" spans="1:19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</row>
    <row r="2543" spans="1:19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</row>
    <row r="2544" spans="1:19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</row>
    <row r="2545" spans="1:19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</row>
    <row r="2546" spans="1:19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</row>
    <row r="2547" spans="1:19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</row>
    <row r="2548" spans="1:19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</row>
    <row r="2549" spans="1:19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</row>
    <row r="2550" spans="1:19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</row>
    <row r="2551" spans="1:19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</row>
    <row r="2552" spans="1:19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</row>
    <row r="2553" spans="1:19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</row>
    <row r="2554" spans="1:19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</row>
    <row r="2555" spans="1:19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</row>
    <row r="2556" spans="1:19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</row>
    <row r="2557" spans="1:19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</row>
    <row r="2558" spans="1:19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</row>
    <row r="2559" spans="1:19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</row>
    <row r="2560" spans="1:19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</row>
    <row r="2561" spans="1:19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</row>
    <row r="2562" spans="1:19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</row>
    <row r="2563" spans="1:19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</row>
    <row r="2564" spans="1:19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</row>
    <row r="2565" spans="1:19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</row>
    <row r="2566" spans="1:19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</row>
    <row r="2567" spans="1:19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</row>
    <row r="2568" spans="1:19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</row>
    <row r="2569" spans="1:19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</row>
    <row r="2570" spans="1:19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</row>
    <row r="2571" spans="1:19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</row>
    <row r="2572" spans="1:19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</row>
    <row r="2573" spans="1:19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</row>
    <row r="2574" spans="1:19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</row>
    <row r="2575" spans="1:19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</row>
    <row r="2576" spans="1:19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</row>
    <row r="2577" spans="1:19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</row>
    <row r="2578" spans="1:19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</row>
    <row r="2579" spans="1:19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</row>
    <row r="2580" spans="1:19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</row>
    <row r="2581" spans="1:19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</row>
    <row r="2582" spans="1:19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</row>
    <row r="2583" spans="1:19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</row>
    <row r="2584" spans="1:19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</row>
    <row r="2585" spans="1:19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</row>
    <row r="2586" spans="1:19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</row>
    <row r="2587" spans="1:19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</row>
    <row r="2588" spans="1:19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</row>
    <row r="2589" spans="1:19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</row>
    <row r="2590" spans="1:19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</row>
    <row r="2591" spans="1:19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</row>
    <row r="2592" spans="1:19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</row>
    <row r="2593" spans="1:19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</row>
    <row r="2594" spans="1:19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</row>
    <row r="2595" spans="1:19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</row>
    <row r="2596" spans="1:19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</row>
    <row r="2597" spans="1:19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</row>
    <row r="2598" spans="1:19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</row>
    <row r="2599" spans="1:19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</row>
    <row r="2600" spans="1:19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</row>
    <row r="2601" spans="1:19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</row>
    <row r="2602" spans="1:19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</row>
    <row r="2603" spans="1:19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</row>
    <row r="2604" spans="1:19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</row>
    <row r="2605" spans="1:19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</row>
    <row r="2606" spans="1:19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</row>
    <row r="2607" spans="1:19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</row>
    <row r="2608" spans="1:19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</row>
    <row r="2609" spans="1:19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</row>
    <row r="2610" spans="1:19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</row>
    <row r="2611" spans="1:19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</row>
    <row r="2612" spans="1:19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</row>
    <row r="2613" spans="1:19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</row>
    <row r="2614" spans="1:19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</row>
    <row r="2615" spans="1:19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</row>
    <row r="2616" spans="1:19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</row>
    <row r="2617" spans="1:19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</row>
    <row r="2618" spans="1:19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</row>
    <row r="2619" spans="1:19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</row>
    <row r="2620" spans="1:19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</row>
    <row r="2621" spans="1:19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</row>
    <row r="2622" spans="1:19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</row>
    <row r="2623" spans="1:19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</row>
    <row r="2624" spans="1:19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</row>
    <row r="2625" spans="1:19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</row>
    <row r="2626" spans="1:19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</row>
    <row r="2627" spans="1:19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</row>
    <row r="2628" spans="1:19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</row>
    <row r="2629" spans="1:19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</row>
    <row r="2630" spans="1:19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</row>
    <row r="2631" spans="1:19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</row>
    <row r="2632" spans="1:19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</row>
    <row r="2633" spans="1:19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</row>
    <row r="2634" spans="1:19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</row>
    <row r="2635" spans="1:19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</row>
    <row r="2636" spans="1:19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</row>
    <row r="2637" spans="1:19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</row>
    <row r="2638" spans="1:19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</row>
    <row r="2639" spans="1:19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</row>
    <row r="2640" spans="1:19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</row>
    <row r="2641" spans="1:19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</row>
    <row r="2642" spans="1:19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</row>
    <row r="2643" spans="1:19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</row>
    <row r="2644" spans="1:19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</row>
    <row r="2645" spans="1:19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</row>
    <row r="2646" spans="1:19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</row>
    <row r="2647" spans="1:19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</row>
    <row r="2648" spans="1:19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</row>
    <row r="2649" spans="1:19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</row>
    <row r="2650" spans="1:19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</row>
    <row r="2651" spans="1:19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</row>
    <row r="2652" spans="1:19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</row>
    <row r="2653" spans="1:19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</row>
    <row r="2654" spans="1:19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</row>
    <row r="2655" spans="1:19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</row>
    <row r="2656" spans="1:19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</row>
    <row r="2657" spans="1:19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</row>
    <row r="2658" spans="1:19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</row>
    <row r="2659" spans="1:19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</row>
    <row r="2660" spans="1:19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</row>
    <row r="2661" spans="1:19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</row>
    <row r="2662" spans="1:19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</row>
    <row r="2663" spans="1:19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</row>
    <row r="2664" spans="1:19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</row>
    <row r="2665" spans="1:19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</row>
    <row r="2666" spans="1:19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</row>
    <row r="2667" spans="1:19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</row>
    <row r="2668" spans="1:19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</row>
    <row r="2669" spans="1:19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</row>
    <row r="2670" spans="1:19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</row>
    <row r="2671" spans="1:19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</row>
    <row r="2672" spans="1:19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</row>
    <row r="2673" spans="1:19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</row>
    <row r="2674" spans="1:19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</row>
    <row r="2675" spans="1:19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</row>
    <row r="2676" spans="1:19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</row>
    <row r="2677" spans="1:19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</row>
    <row r="2678" spans="1:19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</row>
    <row r="2679" spans="1:19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</row>
    <row r="2680" spans="1:19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</row>
    <row r="2681" spans="1:19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</row>
    <row r="2682" spans="1:19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</row>
    <row r="2683" spans="1:19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</row>
    <row r="2684" spans="1:19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</row>
    <row r="2685" spans="1:19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</row>
    <row r="2686" spans="1:19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</row>
    <row r="2687" spans="1:19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</row>
    <row r="2688" spans="1:19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</row>
    <row r="2689" spans="1:19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</row>
    <row r="2690" spans="1:19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</row>
    <row r="2691" spans="1:19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</row>
    <row r="2692" spans="1:19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</row>
    <row r="2693" spans="1:19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</row>
    <row r="2694" spans="1:19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</row>
    <row r="2695" spans="1:19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</row>
    <row r="2696" spans="1:19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</row>
    <row r="2697" spans="1:19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</row>
    <row r="2698" spans="1:19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</row>
    <row r="2699" spans="1:19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</row>
    <row r="2700" spans="1:19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</row>
    <row r="2701" spans="1:19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</row>
    <row r="2702" spans="1:19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</row>
    <row r="2703" spans="1:19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</row>
    <row r="2704" spans="1:19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</row>
    <row r="2705" spans="1:19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</row>
    <row r="2706" spans="1:19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</row>
    <row r="2707" spans="1:19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</row>
    <row r="2708" spans="1:19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</row>
    <row r="2709" spans="1:19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</row>
    <row r="2710" spans="1:19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</row>
    <row r="2711" spans="1:19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</row>
    <row r="2712" spans="1:19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</row>
    <row r="2713" spans="1:19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</row>
    <row r="2714" spans="1:19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</row>
    <row r="2715" spans="1:19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</row>
    <row r="2716" spans="1:19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</row>
    <row r="2717" spans="1:19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</row>
    <row r="2718" spans="1:19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</row>
    <row r="2719" spans="1:19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</row>
    <row r="2720" spans="1:19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</row>
    <row r="2721" spans="1:19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</row>
    <row r="2722" spans="1:19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</row>
    <row r="2723" spans="1:19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</row>
    <row r="2724" spans="1:19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</row>
    <row r="2725" spans="1:19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</row>
    <row r="2726" spans="1:19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</row>
    <row r="2727" spans="1:19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</row>
    <row r="2728" spans="1:19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</row>
    <row r="2729" spans="1:19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</row>
    <row r="2730" spans="1:19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</row>
    <row r="2731" spans="1:19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</row>
    <row r="2732" spans="1:19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</row>
    <row r="2733" spans="1:19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</row>
    <row r="2734" spans="1:19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</row>
    <row r="2735" spans="1:19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</row>
    <row r="2736" spans="1:19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</row>
    <row r="2737" spans="1:19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</row>
    <row r="2738" spans="1:19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</row>
    <row r="2739" spans="1:19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</row>
    <row r="2740" spans="1:19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</row>
    <row r="2741" spans="1:19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</row>
    <row r="2742" spans="1:19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</row>
    <row r="2743" spans="1:19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</row>
    <row r="2744" spans="1:19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</row>
    <row r="2745" spans="1:19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</row>
    <row r="2746" spans="1:19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</row>
    <row r="2747" spans="1:19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</row>
    <row r="2748" spans="1:19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</row>
    <row r="2749" spans="1:19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</row>
    <row r="2750" spans="1:19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</row>
    <row r="2751" spans="1:19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</row>
    <row r="2752" spans="1:19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</row>
    <row r="2753" spans="1:19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</row>
    <row r="2754" spans="1:19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</row>
    <row r="2755" spans="1:19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</row>
    <row r="2756" spans="1:19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</row>
    <row r="2757" spans="1:19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</row>
    <row r="2758" spans="1:19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</row>
    <row r="2759" spans="1:19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</row>
    <row r="2760" spans="1:19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</row>
    <row r="2761" spans="1:19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</row>
    <row r="2762" spans="1:19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</row>
    <row r="2763" spans="1:19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</row>
    <row r="2764" spans="1:19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</row>
    <row r="2765" spans="1:19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</row>
    <row r="2766" spans="1:19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</row>
    <row r="2767" spans="1:19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</row>
    <row r="2768" spans="1:19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</row>
    <row r="2769" spans="1:19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</row>
    <row r="2770" spans="1:19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</row>
    <row r="2771" spans="1:19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</row>
    <row r="2772" spans="1:19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</row>
    <row r="2773" spans="1:19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</row>
    <row r="2774" spans="1:19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</row>
    <row r="2775" spans="1:19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</row>
    <row r="2776" spans="1:19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</row>
    <row r="2777" spans="1:19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</row>
    <row r="2778" spans="1:19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</row>
    <row r="2779" spans="1:19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</row>
    <row r="2780" spans="1:19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</row>
    <row r="2781" spans="1:19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</row>
    <row r="2782" spans="1:19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</row>
    <row r="2783" spans="1:19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</row>
    <row r="2784" spans="1:19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</row>
    <row r="2785" spans="1:19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</row>
    <row r="2786" spans="1:19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</row>
    <row r="2787" spans="1:19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</row>
    <row r="2788" spans="1:19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</row>
    <row r="2789" spans="1:19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</row>
    <row r="2790" spans="1:19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</row>
    <row r="2791" spans="1:19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</row>
    <row r="2792" spans="1:19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</row>
    <row r="2793" spans="1:19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</row>
    <row r="2794" spans="1:19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</row>
    <row r="2795" spans="1:19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</row>
    <row r="2796" spans="1:19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</row>
    <row r="2797" spans="1:19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</row>
    <row r="2798" spans="1:19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</row>
    <row r="2799" spans="1:19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</row>
    <row r="2800" spans="1:19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</row>
    <row r="2801" spans="1:19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</row>
    <row r="2802" spans="1:19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</row>
    <row r="2803" spans="1:19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</row>
    <row r="2804" spans="1:19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</row>
    <row r="2805" spans="1:19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</row>
    <row r="2806" spans="1:19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</row>
    <row r="2807" spans="1:19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</row>
    <row r="2808" spans="1:19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</row>
    <row r="2809" spans="1:19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</row>
    <row r="2810" spans="1:19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</row>
    <row r="2811" spans="1:19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</row>
    <row r="2812" spans="1:19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</row>
    <row r="2813" spans="1:19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</row>
    <row r="2814" spans="1:19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</row>
    <row r="2815" spans="1:19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</row>
    <row r="2816" spans="1:19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</row>
    <row r="2817" spans="1:19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</row>
    <row r="2818" spans="1:19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</row>
    <row r="2819" spans="1:19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</row>
    <row r="2820" spans="1:19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</row>
    <row r="2821" spans="1:19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</row>
    <row r="2822" spans="1:19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</row>
    <row r="2823" spans="1:19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</row>
    <row r="2824" spans="1:19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</row>
    <row r="2825" spans="1:19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</row>
    <row r="2826" spans="1:19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</row>
    <row r="2827" spans="1:19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</row>
    <row r="2828" spans="1:19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</row>
    <row r="2829" spans="1:19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</row>
    <row r="2830" spans="1:19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</row>
    <row r="2831" spans="1:19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</row>
    <row r="2832" spans="1:19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</row>
    <row r="2833" spans="1:19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</row>
    <row r="2834" spans="1:19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</row>
    <row r="2835" spans="1:19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</row>
    <row r="2836" spans="1:19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</row>
    <row r="2837" spans="1:19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</row>
    <row r="2838" spans="1:19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</row>
    <row r="2839" spans="1:19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</row>
    <row r="2840" spans="1:19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</row>
    <row r="2841" spans="1:19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</row>
    <row r="2842" spans="1:19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</row>
    <row r="2843" spans="1:19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</row>
    <row r="2844" spans="1:19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</row>
    <row r="2845" spans="1:19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</row>
    <row r="2846" spans="1:19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</row>
    <row r="2847" spans="1:19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</row>
    <row r="2848" spans="1:19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</row>
    <row r="2849" spans="1:19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</row>
    <row r="2850" spans="1:19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</row>
    <row r="2851" spans="1:19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</row>
    <row r="2852" spans="1:19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</row>
    <row r="2853" spans="1:19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</row>
    <row r="2854" spans="1:19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</row>
    <row r="2855" spans="1:19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</row>
    <row r="2856" spans="1:19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</row>
    <row r="2857" spans="1:19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</row>
    <row r="2858" spans="1:19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</row>
    <row r="2859" spans="1:19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</row>
    <row r="2860" spans="1:19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</row>
    <row r="2861" spans="1:19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</row>
    <row r="2862" spans="1:19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</row>
    <row r="2863" spans="1:19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</row>
    <row r="2864" spans="1:19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</row>
    <row r="2865" spans="1:19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</row>
    <row r="2866" spans="1:19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</row>
    <row r="2867" spans="1:19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</row>
    <row r="2868" spans="1:19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</row>
    <row r="2869" spans="1:19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</row>
    <row r="2870" spans="1:19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</row>
    <row r="2871" spans="1:19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</row>
    <row r="2872" spans="1:19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</row>
    <row r="2873" spans="1:19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</row>
    <row r="2874" spans="1:19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</row>
    <row r="2875" spans="1:19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</row>
    <row r="2876" spans="1:19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</row>
    <row r="2877" spans="1:19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</row>
    <row r="2878" spans="1:19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</row>
    <row r="2879" spans="1:19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</row>
    <row r="2880" spans="1:19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</row>
    <row r="2881" spans="1:19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</row>
    <row r="2882" spans="1:19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</row>
    <row r="2883" spans="1:19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</row>
    <row r="2884" spans="1:19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</row>
    <row r="2885" spans="1:19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</row>
    <row r="2886" spans="1:19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</row>
    <row r="2887" spans="1:19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</row>
    <row r="2888" spans="1:19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</row>
    <row r="2889" spans="1:19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</row>
    <row r="2890" spans="1:19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</row>
    <row r="2891" spans="1:19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</row>
    <row r="2892" spans="1:19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</row>
    <row r="2893" spans="1:19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</row>
    <row r="2894" spans="1:19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</row>
    <row r="2895" spans="1:19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</row>
    <row r="2896" spans="1:19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</row>
    <row r="2897" spans="1:19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</row>
    <row r="2898" spans="1:19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</row>
    <row r="2899" spans="1:19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</row>
    <row r="2900" spans="1:19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</row>
    <row r="2901" spans="1:19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</row>
    <row r="2902" spans="1:19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</row>
    <row r="2903" spans="1:19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</row>
    <row r="2904" spans="1:19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</row>
    <row r="2905" spans="1:19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</row>
    <row r="2906" spans="1:19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</row>
    <row r="2907" spans="1:19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</row>
    <row r="2908" spans="1:19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</row>
    <row r="2909" spans="1:19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</row>
    <row r="2910" spans="1:19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</row>
    <row r="2911" spans="1:19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</row>
    <row r="2912" spans="1:19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</row>
    <row r="2913" spans="1:19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</row>
    <row r="2914" spans="1:19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</row>
    <row r="2915" spans="1:19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</row>
    <row r="2916" spans="1:19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</row>
    <row r="2917" spans="1:19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</row>
    <row r="2918" spans="1:19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</row>
    <row r="2919" spans="1:19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</row>
    <row r="2920" spans="1:19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</row>
    <row r="2921" spans="1:19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</row>
    <row r="2922" spans="1:19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</row>
    <row r="2923" spans="1:19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</row>
    <row r="2924" spans="1:19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</row>
    <row r="2925" spans="1:19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</row>
    <row r="2926" spans="1:19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</row>
    <row r="2927" spans="1:19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</row>
    <row r="2928" spans="1:19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</row>
    <row r="2929" spans="1:19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</row>
    <row r="2930" spans="1:19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</row>
    <row r="2931" spans="1:19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</row>
    <row r="2932" spans="1:19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</row>
    <row r="2933" spans="1:19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</row>
    <row r="2934" spans="1:19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</row>
    <row r="2935" spans="1:19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</row>
    <row r="2936" spans="1:19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</row>
    <row r="2937" spans="1:19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</row>
    <row r="2938" spans="1:19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</row>
    <row r="2939" spans="1:19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</row>
    <row r="2940" spans="1:19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</row>
    <row r="2941" spans="1:19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</row>
    <row r="2942" spans="1:19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</row>
    <row r="2943" spans="1:19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</row>
    <row r="2944" spans="1:19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</row>
    <row r="2945" spans="1:19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</row>
    <row r="2946" spans="1:19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</row>
    <row r="2947" spans="1:19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</row>
    <row r="2948" spans="1:19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</row>
    <row r="2949" spans="1:19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</row>
    <row r="2950" spans="1:19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</row>
    <row r="2951" spans="1:19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</row>
    <row r="2952" spans="1:19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</row>
    <row r="2953" spans="1:19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</row>
    <row r="2954" spans="1:19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</row>
    <row r="2955" spans="1:19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</row>
    <row r="2956" spans="1:19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</row>
    <row r="2957" spans="1:19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</row>
    <row r="2958" spans="1:19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</row>
    <row r="2959" spans="1:19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</row>
    <row r="2960" spans="1:19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</row>
    <row r="2961" spans="1:19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</row>
    <row r="2962" spans="1:19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</row>
    <row r="2963" spans="1:19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</row>
    <row r="2964" spans="1:19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</row>
    <row r="2965" spans="1:19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</row>
    <row r="2966" spans="1:19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</row>
    <row r="2967" spans="1:19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</row>
    <row r="2968" spans="1:19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</row>
    <row r="2969" spans="1:19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</row>
    <row r="2970" spans="1:19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</row>
    <row r="2971" spans="1:19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</row>
    <row r="2972" spans="1:19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</row>
    <row r="2973" spans="1:19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</row>
    <row r="2974" spans="1:19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</row>
    <row r="2975" spans="1:19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</row>
    <row r="2976" spans="1:19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</row>
    <row r="2977" spans="1:19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</row>
    <row r="2978" spans="1:19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</row>
    <row r="2979" spans="1:19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</row>
    <row r="2980" spans="1:19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</row>
    <row r="2981" spans="1:19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</row>
    <row r="2982" spans="1:19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</row>
    <row r="2983" spans="1:19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</row>
    <row r="2984" spans="1:19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</row>
    <row r="2985" spans="1:19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</row>
    <row r="2986" spans="1:19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</row>
    <row r="2987" spans="1:19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</row>
    <row r="2988" spans="1:19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</row>
    <row r="2989" spans="1:19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</row>
    <row r="2990" spans="1:19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</row>
    <row r="2991" spans="1:19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</row>
    <row r="2992" spans="1:19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</row>
    <row r="2993" spans="1:19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</row>
  </sheetData>
  <mergeCells count="1">
    <mergeCell ref="A40:B40"/>
  </mergeCells>
  <phoneticPr fontId="0" type="noConversion"/>
  <printOptions horizontalCentered="1" verticalCentered="1"/>
  <pageMargins left="0.7" right="0.7" top="0.75" bottom="0.75" header="0.3" footer="0.3"/>
  <pageSetup scale="48" orientation="landscape" draft="1" r:id="rId1"/>
  <headerFooter alignWithMargins="0">
    <oddFooter>Prepared by DJThomas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4"/>
  <sheetViews>
    <sheetView showOutlineSymbols="0" zoomScale="120" zoomScaleNormal="120" zoomScaleSheetLayoutView="100" workbookViewId="0">
      <selection activeCell="I12" sqref="I12"/>
    </sheetView>
  </sheetViews>
  <sheetFormatPr defaultColWidth="9.6640625" defaultRowHeight="15"/>
  <cols>
    <col min="1" max="1" width="9.6640625" style="33"/>
    <col min="2" max="2" width="9.6640625" style="1"/>
    <col min="3" max="3" width="9.6640625" style="33"/>
    <col min="4" max="4" width="9.6640625" style="1"/>
    <col min="5" max="5" width="9.6640625" style="33"/>
    <col min="6" max="6" width="9.6640625" style="1"/>
    <col min="7" max="7" width="9.6640625" style="33"/>
    <col min="8" max="8" width="11.44140625" style="1" customWidth="1"/>
    <col min="9" max="9" width="9.6640625" style="33"/>
    <col min="10" max="10" width="9.6640625" style="1"/>
    <col min="11" max="11" width="9.6640625" style="33"/>
    <col min="12" max="12" width="9.6640625" style="1"/>
    <col min="13" max="14" width="9.6640625" style="33"/>
    <col min="15" max="15" width="9.6640625" style="1"/>
    <col min="16" max="16" width="9.6640625" style="33"/>
    <col min="17" max="17" width="9.6640625" style="1"/>
    <col min="18" max="18" width="9.6640625" style="71"/>
    <col min="19" max="26" width="9.6640625" style="1"/>
    <col min="27" max="27" width="9.6640625" style="161"/>
    <col min="28" max="16384" width="9.6640625" style="1"/>
  </cols>
  <sheetData>
    <row r="1" spans="1:8">
      <c r="A1" s="220"/>
      <c r="B1" s="220"/>
      <c r="C1" s="220"/>
      <c r="D1" s="221" t="s">
        <v>107</v>
      </c>
      <c r="E1" s="220"/>
      <c r="F1"/>
    </row>
    <row r="2" spans="1:8" ht="15.75" thickBot="1">
      <c r="A2" s="220"/>
      <c r="B2" s="220"/>
      <c r="C2" s="220"/>
      <c r="D2" s="221" t="s">
        <v>108</v>
      </c>
      <c r="E2" s="220"/>
      <c r="F2">
        <v>24</v>
      </c>
      <c r="G2" s="33">
        <v>23</v>
      </c>
    </row>
    <row r="3" spans="1:8" ht="15.75" thickBot="1">
      <c r="A3" s="200"/>
      <c r="B3" s="201" t="s">
        <v>109</v>
      </c>
      <c r="C3" s="201" t="s">
        <v>110</v>
      </c>
      <c r="D3" s="201" t="s">
        <v>111</v>
      </c>
      <c r="E3" s="201" t="s">
        <v>112</v>
      </c>
      <c r="F3" s="201" t="s">
        <v>97</v>
      </c>
      <c r="G3" s="209" t="s">
        <v>97</v>
      </c>
    </row>
    <row r="4" spans="1:8" ht="15.75" thickBot="1">
      <c r="A4" s="202" t="s">
        <v>73</v>
      </c>
      <c r="B4" s="195">
        <v>226521.85</v>
      </c>
      <c r="C4" s="195">
        <v>9897.32</v>
      </c>
      <c r="D4" s="195">
        <v>3116.91</v>
      </c>
      <c r="E4" s="195">
        <v>4828.5200000000004</v>
      </c>
      <c r="F4" s="195">
        <v>244364.6</v>
      </c>
      <c r="G4" s="210">
        <v>240986.09</v>
      </c>
      <c r="H4" s="207">
        <f>SUM(-G4,F4)</f>
        <v>3378.5100000000093</v>
      </c>
    </row>
    <row r="5" spans="1:8" ht="15.75" thickBot="1">
      <c r="A5" s="203" t="s">
        <v>74</v>
      </c>
      <c r="B5" s="196">
        <v>11501.12</v>
      </c>
      <c r="C5" s="196">
        <v>0</v>
      </c>
      <c r="D5" s="196">
        <v>0</v>
      </c>
      <c r="E5" s="196">
        <v>0</v>
      </c>
      <c r="F5" s="196">
        <v>11501.12</v>
      </c>
      <c r="G5" s="211">
        <v>9074.41</v>
      </c>
      <c r="H5" s="207">
        <f t="shared" ref="H5:H27" si="0">SUM(-G5,F5)</f>
        <v>2426.7100000000009</v>
      </c>
    </row>
    <row r="6" spans="1:8" ht="15.75" thickBot="1">
      <c r="A6" s="203" t="s">
        <v>75</v>
      </c>
      <c r="B6" s="196">
        <v>306595.26</v>
      </c>
      <c r="C6" s="196">
        <v>-55.67</v>
      </c>
      <c r="D6" s="196">
        <v>6.78</v>
      </c>
      <c r="E6" s="196">
        <v>256</v>
      </c>
      <c r="F6" s="196">
        <v>306802.37</v>
      </c>
      <c r="G6" s="211">
        <v>277042.86</v>
      </c>
      <c r="H6" s="207">
        <f t="shared" si="0"/>
        <v>29759.510000000009</v>
      </c>
    </row>
    <row r="7" spans="1:8" ht="15.75" thickBot="1">
      <c r="A7" s="203" t="s">
        <v>76</v>
      </c>
      <c r="B7" s="196">
        <v>15258.73</v>
      </c>
      <c r="C7" s="196">
        <v>831.99</v>
      </c>
      <c r="D7" s="196">
        <v>21.89</v>
      </c>
      <c r="E7" s="196">
        <v>48.88</v>
      </c>
      <c r="F7" s="196">
        <v>16161.49</v>
      </c>
      <c r="G7" s="211">
        <v>41517.879999999997</v>
      </c>
      <c r="H7" s="207">
        <f t="shared" si="0"/>
        <v>-25356.39</v>
      </c>
    </row>
    <row r="8" spans="1:8" ht="15.75" thickBot="1">
      <c r="A8" s="203" t="s">
        <v>77</v>
      </c>
      <c r="B8" s="196">
        <v>135416.16</v>
      </c>
      <c r="C8" s="196">
        <v>0</v>
      </c>
      <c r="D8" s="196">
        <v>0</v>
      </c>
      <c r="E8" s="196">
        <v>0</v>
      </c>
      <c r="F8" s="196">
        <v>135416.16</v>
      </c>
      <c r="G8" s="211">
        <v>214806.32</v>
      </c>
      <c r="H8" s="207">
        <f t="shared" si="0"/>
        <v>-79390.16</v>
      </c>
    </row>
    <row r="9" spans="1:8" ht="15.75" thickBot="1">
      <c r="A9" s="203" t="s">
        <v>78</v>
      </c>
      <c r="B9" s="196">
        <v>1642.32</v>
      </c>
      <c r="C9" s="196">
        <v>0</v>
      </c>
      <c r="D9" s="196">
        <v>0</v>
      </c>
      <c r="E9" s="196">
        <v>0</v>
      </c>
      <c r="F9" s="196">
        <v>1642.32</v>
      </c>
      <c r="G9" s="211">
        <v>391.51</v>
      </c>
      <c r="H9" s="207">
        <f t="shared" si="0"/>
        <v>1250.81</v>
      </c>
    </row>
    <row r="10" spans="1:8" ht="15.75" thickBot="1">
      <c r="A10" s="203" t="s">
        <v>79</v>
      </c>
      <c r="B10" s="196">
        <v>7419.23</v>
      </c>
      <c r="C10" s="196">
        <v>0</v>
      </c>
      <c r="D10" s="196">
        <v>0</v>
      </c>
      <c r="E10" s="196">
        <v>0</v>
      </c>
      <c r="F10" s="196">
        <v>7419.23</v>
      </c>
      <c r="G10" s="211">
        <v>7150.16</v>
      </c>
      <c r="H10" s="207">
        <f t="shared" si="0"/>
        <v>269.06999999999971</v>
      </c>
    </row>
    <row r="11" spans="1:8" ht="15.75" thickBot="1">
      <c r="A11" s="203" t="s">
        <v>80</v>
      </c>
      <c r="B11" s="196">
        <v>222.91</v>
      </c>
      <c r="C11" s="196">
        <v>0</v>
      </c>
      <c r="D11" s="196">
        <v>0</v>
      </c>
      <c r="E11" s="196">
        <v>0</v>
      </c>
      <c r="F11" s="196">
        <v>222.91</v>
      </c>
      <c r="G11" s="211">
        <v>1535.76</v>
      </c>
      <c r="H11" s="207">
        <f t="shared" si="0"/>
        <v>-1312.85</v>
      </c>
    </row>
    <row r="12" spans="1:8" ht="15.75" thickBot="1">
      <c r="A12" s="203" t="s">
        <v>81</v>
      </c>
      <c r="B12" s="196">
        <v>0</v>
      </c>
      <c r="C12" s="196">
        <v>1910.62</v>
      </c>
      <c r="D12" s="196">
        <v>2008.11</v>
      </c>
      <c r="E12" s="196">
        <v>1879.2</v>
      </c>
      <c r="F12" s="196">
        <v>5797.93</v>
      </c>
      <c r="G12" s="211">
        <v>4104.1400000000003</v>
      </c>
      <c r="H12" s="207">
        <f t="shared" si="0"/>
        <v>1693.79</v>
      </c>
    </row>
    <row r="13" spans="1:8" ht="15.75" thickBot="1">
      <c r="A13" s="203" t="s">
        <v>82</v>
      </c>
      <c r="B13" s="196">
        <v>80.099999999999994</v>
      </c>
      <c r="C13" s="196">
        <v>3061.18</v>
      </c>
      <c r="D13" s="196">
        <v>7.52</v>
      </c>
      <c r="E13" s="196">
        <v>538.96</v>
      </c>
      <c r="F13" s="196">
        <v>3687.76</v>
      </c>
      <c r="G13" s="211">
        <v>1545.83</v>
      </c>
      <c r="H13" s="207">
        <f t="shared" si="0"/>
        <v>2141.9300000000003</v>
      </c>
    </row>
    <row r="14" spans="1:8" ht="15.75" thickBot="1">
      <c r="A14" s="203" t="s">
        <v>83</v>
      </c>
      <c r="B14" s="196">
        <v>14.2</v>
      </c>
      <c r="C14" s="196">
        <v>0</v>
      </c>
      <c r="D14" s="196">
        <v>5.32</v>
      </c>
      <c r="E14" s="196">
        <v>48.27</v>
      </c>
      <c r="F14" s="196">
        <v>67.790000000000006</v>
      </c>
      <c r="G14" s="211">
        <v>166.42</v>
      </c>
      <c r="H14" s="207">
        <f t="shared" si="0"/>
        <v>-98.629999999999981</v>
      </c>
    </row>
    <row r="15" spans="1:8" ht="15.75" thickBot="1">
      <c r="A15" s="203" t="s">
        <v>84</v>
      </c>
      <c r="B15" s="196">
        <v>0</v>
      </c>
      <c r="C15" s="196">
        <v>0</v>
      </c>
      <c r="D15" s="196">
        <v>0</v>
      </c>
      <c r="E15" s="196">
        <v>1164.47</v>
      </c>
      <c r="F15" s="196">
        <v>1164.47</v>
      </c>
      <c r="G15" s="211">
        <v>5398.69</v>
      </c>
      <c r="H15" s="207">
        <f t="shared" si="0"/>
        <v>-4234.2199999999993</v>
      </c>
    </row>
    <row r="16" spans="1:8" ht="15.75" thickBot="1">
      <c r="A16" s="203" t="s">
        <v>85</v>
      </c>
      <c r="B16" s="196">
        <v>279838.61</v>
      </c>
      <c r="C16" s="196">
        <v>2151.0500000000002</v>
      </c>
      <c r="D16" s="196">
        <v>0.01</v>
      </c>
      <c r="E16" s="196">
        <v>85.7</v>
      </c>
      <c r="F16" s="196">
        <v>282075.37</v>
      </c>
      <c r="G16" s="211">
        <v>285845.88</v>
      </c>
      <c r="H16" s="207">
        <f t="shared" si="0"/>
        <v>-3770.5100000000093</v>
      </c>
    </row>
    <row r="17" spans="1:8" ht="15.75" thickBot="1">
      <c r="A17" s="203" t="s">
        <v>86</v>
      </c>
      <c r="B17" s="196">
        <v>24041.74</v>
      </c>
      <c r="C17" s="196">
        <v>2.93</v>
      </c>
      <c r="D17" s="196">
        <v>4.16</v>
      </c>
      <c r="E17" s="196">
        <v>-21</v>
      </c>
      <c r="F17" s="196">
        <v>24027.83</v>
      </c>
      <c r="G17" s="211">
        <v>18074.509999999998</v>
      </c>
      <c r="H17" s="207">
        <f t="shared" si="0"/>
        <v>5953.3200000000033</v>
      </c>
    </row>
    <row r="18" spans="1:8" ht="15.75" thickBot="1">
      <c r="A18" s="203" t="s">
        <v>87</v>
      </c>
      <c r="B18" s="196">
        <v>15773.1</v>
      </c>
      <c r="C18" s="196">
        <v>0</v>
      </c>
      <c r="D18" s="196">
        <v>0.26</v>
      </c>
      <c r="E18" s="196">
        <v>0</v>
      </c>
      <c r="F18" s="196">
        <v>15773.36</v>
      </c>
      <c r="G18" s="211">
        <v>16856.52</v>
      </c>
      <c r="H18" s="207">
        <f t="shared" si="0"/>
        <v>-1083.1599999999999</v>
      </c>
    </row>
    <row r="19" spans="1:8" ht="15.75" thickBot="1">
      <c r="A19" s="203" t="s">
        <v>88</v>
      </c>
      <c r="B19" s="196">
        <v>295.27</v>
      </c>
      <c r="C19" s="196">
        <v>0</v>
      </c>
      <c r="D19" s="196">
        <v>0</v>
      </c>
      <c r="E19" s="196">
        <v>0</v>
      </c>
      <c r="F19" s="196">
        <v>295.27</v>
      </c>
      <c r="G19" s="211">
        <v>25.68</v>
      </c>
      <c r="H19" s="207">
        <f t="shared" si="0"/>
        <v>269.58999999999997</v>
      </c>
    </row>
    <row r="20" spans="1:8" ht="15.75" thickBot="1">
      <c r="A20" s="203" t="s">
        <v>89</v>
      </c>
      <c r="B20" s="197" t="s">
        <v>96</v>
      </c>
      <c r="C20" s="197" t="s">
        <v>96</v>
      </c>
      <c r="D20" s="197" t="s">
        <v>96</v>
      </c>
      <c r="E20" s="197" t="s">
        <v>96</v>
      </c>
      <c r="F20" s="197" t="s">
        <v>96</v>
      </c>
      <c r="G20" s="212" t="s">
        <v>96</v>
      </c>
      <c r="H20" s="207">
        <f t="shared" si="0"/>
        <v>0</v>
      </c>
    </row>
    <row r="21" spans="1:8" ht="15.75" thickBot="1">
      <c r="A21" s="203" t="s">
        <v>90</v>
      </c>
      <c r="B21" s="196">
        <v>38.21</v>
      </c>
      <c r="C21" s="196">
        <v>0</v>
      </c>
      <c r="D21" s="196">
        <v>0</v>
      </c>
      <c r="E21" s="196">
        <v>0</v>
      </c>
      <c r="F21" s="196">
        <v>38.21</v>
      </c>
      <c r="G21" s="211">
        <v>1151.22</v>
      </c>
      <c r="H21" s="207">
        <f t="shared" si="0"/>
        <v>-1113.01</v>
      </c>
    </row>
    <row r="22" spans="1:8" ht="15.75" thickBot="1">
      <c r="A22" s="203" t="s">
        <v>91</v>
      </c>
      <c r="B22" s="197" t="s">
        <v>96</v>
      </c>
      <c r="C22" s="197" t="s">
        <v>96</v>
      </c>
      <c r="D22" s="197" t="s">
        <v>96</v>
      </c>
      <c r="E22" s="197" t="s">
        <v>96</v>
      </c>
      <c r="F22" s="197" t="s">
        <v>96</v>
      </c>
      <c r="G22" s="212" t="s">
        <v>96</v>
      </c>
      <c r="H22" s="207">
        <f t="shared" si="0"/>
        <v>0</v>
      </c>
    </row>
    <row r="23" spans="1:8" ht="15.75" thickBot="1">
      <c r="A23" s="203" t="s">
        <v>92</v>
      </c>
      <c r="B23" s="196">
        <v>38745.620000000003</v>
      </c>
      <c r="C23" s="196">
        <v>1990.34</v>
      </c>
      <c r="D23" s="196">
        <v>269.54000000000002</v>
      </c>
      <c r="E23" s="196">
        <v>-3651.27</v>
      </c>
      <c r="F23" s="196">
        <v>37354.230000000003</v>
      </c>
      <c r="G23" s="211">
        <v>37437.07</v>
      </c>
      <c r="H23" s="207">
        <f t="shared" si="0"/>
        <v>-82.839999999996508</v>
      </c>
    </row>
    <row r="24" spans="1:8" ht="15.75" thickBot="1">
      <c r="A24" s="203" t="s">
        <v>93</v>
      </c>
      <c r="B24" s="197" t="s">
        <v>96</v>
      </c>
      <c r="C24" s="197" t="s">
        <v>96</v>
      </c>
      <c r="D24" s="197" t="s">
        <v>96</v>
      </c>
      <c r="E24" s="197" t="s">
        <v>96</v>
      </c>
      <c r="F24" s="197" t="s">
        <v>96</v>
      </c>
      <c r="G24" s="212" t="s">
        <v>96</v>
      </c>
      <c r="H24" s="207">
        <f t="shared" si="0"/>
        <v>0</v>
      </c>
    </row>
    <row r="25" spans="1:8" ht="15.75" thickBot="1">
      <c r="A25" s="203" t="s">
        <v>94</v>
      </c>
      <c r="B25" s="197" t="s">
        <v>96</v>
      </c>
      <c r="C25" s="197" t="s">
        <v>96</v>
      </c>
      <c r="D25" s="197" t="s">
        <v>96</v>
      </c>
      <c r="E25" s="197" t="s">
        <v>96</v>
      </c>
      <c r="F25" s="197" t="s">
        <v>96</v>
      </c>
      <c r="G25" s="212" t="s">
        <v>96</v>
      </c>
      <c r="H25" s="207">
        <f t="shared" si="0"/>
        <v>0</v>
      </c>
    </row>
    <row r="26" spans="1:8" ht="15.75" thickBot="1">
      <c r="A26" s="203" t="s">
        <v>95</v>
      </c>
      <c r="B26" s="197" t="s">
        <v>96</v>
      </c>
      <c r="C26" s="197" t="s">
        <v>96</v>
      </c>
      <c r="D26" s="197" t="s">
        <v>96</v>
      </c>
      <c r="E26" s="197" t="s">
        <v>96</v>
      </c>
      <c r="F26" s="197" t="s">
        <v>96</v>
      </c>
      <c r="G26" s="212" t="s">
        <v>96</v>
      </c>
      <c r="H26" s="207">
        <f t="shared" si="0"/>
        <v>0</v>
      </c>
    </row>
    <row r="27" spans="1:8" ht="15.75" thickBot="1">
      <c r="A27" s="204" t="s">
        <v>113</v>
      </c>
      <c r="B27" s="198">
        <v>1063404.43</v>
      </c>
      <c r="C27" s="198">
        <v>19789.759999999998</v>
      </c>
      <c r="D27" s="198">
        <v>5440.5</v>
      </c>
      <c r="E27" s="198">
        <v>5177.7299999999996</v>
      </c>
      <c r="F27" s="198">
        <v>1093812.42</v>
      </c>
      <c r="G27" s="213">
        <v>1163110.95</v>
      </c>
      <c r="H27" s="207">
        <f t="shared" si="0"/>
        <v>-69298.530000000028</v>
      </c>
    </row>
    <row r="28" spans="1:8" ht="15.75" thickBot="1">
      <c r="A28"/>
      <c r="B28"/>
      <c r="C28"/>
      <c r="D28"/>
      <c r="E28" s="205" t="s">
        <v>114</v>
      </c>
      <c r="F28"/>
      <c r="G28" s="208"/>
    </row>
    <row r="29" spans="1:8" ht="15.75" thickBot="1">
      <c r="A29"/>
      <c r="B29"/>
      <c r="C29"/>
      <c r="D29" s="222" t="s">
        <v>115</v>
      </c>
      <c r="E29" s="223"/>
      <c r="F29" s="206">
        <v>1093812.42</v>
      </c>
      <c r="G29" s="214">
        <v>1163110.95</v>
      </c>
    </row>
    <row r="30" spans="1:8" ht="15.75" thickBot="1">
      <c r="A30"/>
      <c r="B30"/>
      <c r="C30"/>
      <c r="D30" s="217" t="s">
        <v>116</v>
      </c>
      <c r="E30" s="218"/>
      <c r="F30" s="198">
        <v>0</v>
      </c>
      <c r="G30" s="213">
        <v>0</v>
      </c>
    </row>
    <row r="31" spans="1:8" ht="15.75" thickBot="1">
      <c r="A31"/>
      <c r="B31"/>
      <c r="C31"/>
      <c r="D31" s="217" t="s">
        <v>117</v>
      </c>
      <c r="E31" s="218"/>
      <c r="F31" s="198">
        <v>285.87</v>
      </c>
      <c r="G31" s="213">
        <v>1401.43</v>
      </c>
    </row>
    <row r="32" spans="1:8" ht="15.75" thickBot="1">
      <c r="A32"/>
      <c r="B32"/>
      <c r="C32"/>
      <c r="D32" s="217" t="s">
        <v>118</v>
      </c>
      <c r="E32" s="218"/>
      <c r="F32" s="198">
        <v>1093526.55</v>
      </c>
      <c r="G32" s="213">
        <v>1161709.52</v>
      </c>
    </row>
    <row r="33" spans="1:7" ht="15.75" thickBot="1">
      <c r="A33"/>
      <c r="B33"/>
      <c r="C33"/>
      <c r="D33" s="219" t="s">
        <v>119</v>
      </c>
      <c r="E33" s="218"/>
      <c r="F33" s="198">
        <v>10935.27</v>
      </c>
      <c r="G33" s="213">
        <v>11617.1</v>
      </c>
    </row>
    <row r="34" spans="1:7" ht="15.75" thickBot="1">
      <c r="A34"/>
      <c r="B34"/>
      <c r="C34"/>
      <c r="D34" s="217" t="s">
        <v>120</v>
      </c>
      <c r="E34" s="218"/>
      <c r="F34" s="198">
        <v>1082591.28</v>
      </c>
      <c r="G34" s="213">
        <v>1150092.42</v>
      </c>
    </row>
  </sheetData>
  <mergeCells count="10">
    <mergeCell ref="D31:E31"/>
    <mergeCell ref="D32:E32"/>
    <mergeCell ref="D33:E33"/>
    <mergeCell ref="D34:E34"/>
    <mergeCell ref="A1:C1"/>
    <mergeCell ref="D1:E1"/>
    <mergeCell ref="A2:C2"/>
    <mergeCell ref="D2:E2"/>
    <mergeCell ref="D29:E29"/>
    <mergeCell ref="D30:E30"/>
  </mergeCells>
  <printOptions horizontalCentered="1" verticalCentered="1"/>
  <pageMargins left="0.7" right="0.7" top="0.75" bottom="0.75" header="0.3" footer="0.3"/>
  <pageSetup scale="15" orientation="landscape" draft="1" r:id="rId1"/>
  <headerFooter alignWithMargins="0">
    <oddFooter>Prepared by DJThomas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" workbookViewId="0">
      <selection activeCell="G58" sqref="G58"/>
    </sheetView>
  </sheetViews>
  <sheetFormatPr defaultColWidth="9.6640625" defaultRowHeight="15"/>
  <cols>
    <col min="1" max="16384" width="9.6640625" style="107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zoomScaleNormal="100" workbookViewId="0">
      <selection activeCell="D20" sqref="D20"/>
    </sheetView>
  </sheetViews>
  <sheetFormatPr defaultRowHeight="15"/>
  <cols>
    <col min="2" max="4" width="11.109375" customWidth="1"/>
  </cols>
  <sheetData>
    <row r="1" spans="1:4">
      <c r="B1" t="s">
        <v>35</v>
      </c>
      <c r="C1" t="s">
        <v>41</v>
      </c>
      <c r="D1" t="s">
        <v>42</v>
      </c>
    </row>
    <row r="2" spans="1:4">
      <c r="A2" s="75" t="s">
        <v>19</v>
      </c>
      <c r="B2">
        <f>+'Sales Tax'!C$39</f>
        <v>4928215.1999999993</v>
      </c>
      <c r="C2">
        <v>4928245.2</v>
      </c>
      <c r="D2">
        <v>4928245.2</v>
      </c>
    </row>
    <row r="3" spans="1:4">
      <c r="A3" s="75" t="s">
        <v>22</v>
      </c>
      <c r="B3">
        <f>+'Sales Tax'!D$39</f>
        <v>5535237.8000000007</v>
      </c>
      <c r="C3">
        <f>ROUND((B2+B4)/2,0)</f>
        <v>5379357</v>
      </c>
      <c r="D3">
        <f>ROUND((B2+B3+B4)/3,0)</f>
        <v>5431317</v>
      </c>
    </row>
    <row r="4" spans="1:4">
      <c r="A4" s="75" t="s">
        <v>23</v>
      </c>
      <c r="B4">
        <f>+'Sales Tax'!E$39</f>
        <v>5830497.8499999996</v>
      </c>
      <c r="C4">
        <f t="shared" ref="C4:C17" si="0">ROUND((B3+B5)/2,0)</f>
        <v>5978963</v>
      </c>
      <c r="D4">
        <f t="shared" ref="D4:D17" si="1">ROUND((B3+B4+B5)/3,0)</f>
        <v>5929474</v>
      </c>
    </row>
    <row r="5" spans="1:4">
      <c r="A5" s="75" t="s">
        <v>24</v>
      </c>
      <c r="B5">
        <f>+'Sales Tax'!F$39</f>
        <v>6422687.7999999998</v>
      </c>
      <c r="C5">
        <f t="shared" si="0"/>
        <v>6194108</v>
      </c>
      <c r="D5">
        <f t="shared" si="1"/>
        <v>6270301</v>
      </c>
    </row>
    <row r="6" spans="1:4">
      <c r="A6" s="75" t="s">
        <v>25</v>
      </c>
      <c r="B6">
        <f>+'Sales Tax'!G$39</f>
        <v>6557717.9800000004</v>
      </c>
      <c r="C6">
        <f t="shared" si="0"/>
        <v>6748076</v>
      </c>
      <c r="D6">
        <f t="shared" si="1"/>
        <v>6684624</v>
      </c>
    </row>
    <row r="7" spans="1:4">
      <c r="A7" s="75" t="s">
        <v>26</v>
      </c>
      <c r="B7">
        <f>+'Sales Tax'!H$39</f>
        <v>7073465.1799999997</v>
      </c>
      <c r="C7">
        <f t="shared" si="0"/>
        <v>7004621</v>
      </c>
      <c r="D7">
        <f t="shared" si="1"/>
        <v>7027569</v>
      </c>
    </row>
    <row r="8" spans="1:4">
      <c r="A8" s="75" t="s">
        <v>27</v>
      </c>
      <c r="B8">
        <f>+'Sales Tax'!I$39</f>
        <v>7451523.5299999993</v>
      </c>
      <c r="C8">
        <f t="shared" si="0"/>
        <v>7527771</v>
      </c>
      <c r="D8">
        <f t="shared" si="1"/>
        <v>7502355</v>
      </c>
    </row>
    <row r="9" spans="1:4">
      <c r="A9" s="75" t="s">
        <v>28</v>
      </c>
      <c r="B9">
        <f>+'Sales Tax'!J$39</f>
        <v>7982077.6500000004</v>
      </c>
      <c r="C9">
        <f t="shared" si="0"/>
        <v>7553369</v>
      </c>
      <c r="D9">
        <f t="shared" si="1"/>
        <v>7696272</v>
      </c>
    </row>
    <row r="10" spans="1:4">
      <c r="A10" s="75" t="s">
        <v>36</v>
      </c>
      <c r="B10">
        <f>+'Sales Tax'!K$39</f>
        <v>7655214.5300000003</v>
      </c>
      <c r="C10">
        <f t="shared" si="0"/>
        <v>8035481</v>
      </c>
      <c r="D10">
        <f t="shared" si="1"/>
        <v>7908725</v>
      </c>
    </row>
    <row r="11" spans="1:4">
      <c r="A11" s="75" t="s">
        <v>37</v>
      </c>
      <c r="B11">
        <f>+'Sales Tax'!L$39</f>
        <v>8088883.7800000012</v>
      </c>
      <c r="C11">
        <f t="shared" si="0"/>
        <v>7759555</v>
      </c>
      <c r="D11">
        <f t="shared" si="1"/>
        <v>7869331</v>
      </c>
    </row>
    <row r="12" spans="1:4">
      <c r="A12" s="75" t="s">
        <v>38</v>
      </c>
      <c r="B12">
        <f>+'Sales Tax'!M$39</f>
        <v>7863895.0700000003</v>
      </c>
      <c r="C12">
        <f t="shared" si="0"/>
        <v>8224193</v>
      </c>
      <c r="D12">
        <f t="shared" si="1"/>
        <v>8104093</v>
      </c>
    </row>
    <row r="13" spans="1:4">
      <c r="A13" s="75" t="s">
        <v>39</v>
      </c>
      <c r="B13">
        <f>+'Sales Tax'!O$39</f>
        <v>8359501.5700000003</v>
      </c>
      <c r="C13">
        <f t="shared" si="0"/>
        <v>8294518</v>
      </c>
      <c r="D13">
        <f t="shared" si="1"/>
        <v>8316179</v>
      </c>
    </row>
    <row r="14" spans="1:4">
      <c r="A14" s="75" t="s">
        <v>40</v>
      </c>
      <c r="B14">
        <v>8725141.2899999991</v>
      </c>
      <c r="C14">
        <f t="shared" si="0"/>
        <v>8569385</v>
      </c>
      <c r="D14">
        <f t="shared" si="1"/>
        <v>8621304</v>
      </c>
    </row>
    <row r="15" spans="1:4">
      <c r="A15" s="75" t="s">
        <v>43</v>
      </c>
      <c r="B15">
        <v>8779268.1100000013</v>
      </c>
      <c r="C15">
        <f t="shared" si="0"/>
        <v>8654683</v>
      </c>
      <c r="D15">
        <f t="shared" si="1"/>
        <v>8696211</v>
      </c>
    </row>
    <row r="16" spans="1:4">
      <c r="A16" s="75" t="s">
        <v>45</v>
      </c>
      <c r="B16">
        <v>8584225.0399999991</v>
      </c>
      <c r="C16">
        <f t="shared" si="0"/>
        <v>8718434</v>
      </c>
      <c r="D16">
        <f t="shared" si="1"/>
        <v>8673698</v>
      </c>
    </row>
    <row r="17" spans="1:4">
      <c r="A17" s="75" t="s">
        <v>48</v>
      </c>
      <c r="B17">
        <v>8657600.459999999</v>
      </c>
      <c r="C17">
        <f t="shared" si="0"/>
        <v>8542113</v>
      </c>
      <c r="D17">
        <f t="shared" si="1"/>
        <v>8580609</v>
      </c>
    </row>
    <row r="18" spans="1:4">
      <c r="A18" s="75" t="s">
        <v>49</v>
      </c>
      <c r="B18">
        <v>8500000</v>
      </c>
      <c r="C18">
        <v>8500000</v>
      </c>
      <c r="D18">
        <v>8500000</v>
      </c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15" min="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9"/>
  <sheetViews>
    <sheetView showOutlineSymbols="0" zoomScale="87" zoomScaleNormal="87" workbookViewId="0">
      <selection activeCell="A58" sqref="A58"/>
    </sheetView>
  </sheetViews>
  <sheetFormatPr defaultColWidth="9.6640625" defaultRowHeight="15"/>
  <cols>
    <col min="1" max="1" width="11.6640625" style="33" customWidth="1"/>
    <col min="2" max="2" width="11.6640625" style="1" customWidth="1"/>
    <col min="3" max="3" width="12.77734375" style="33" customWidth="1"/>
    <col min="4" max="4" width="13.33203125" style="1" customWidth="1"/>
    <col min="5" max="5" width="12.6640625" style="33" customWidth="1"/>
    <col min="6" max="6" width="12.6640625" style="1" customWidth="1"/>
    <col min="7" max="7" width="12.6640625" style="33" customWidth="1"/>
    <col min="8" max="8" width="13" style="1" customWidth="1"/>
    <col min="9" max="9" width="13.5546875" style="33" customWidth="1"/>
    <col min="10" max="10" width="13.109375" style="1" customWidth="1"/>
    <col min="11" max="11" width="14.33203125" style="33" customWidth="1"/>
    <col min="12" max="12" width="12.6640625" style="1" customWidth="1"/>
    <col min="13" max="13" width="13.21875" style="33" customWidth="1"/>
    <col min="14" max="14" width="13.21875" style="1" customWidth="1"/>
    <col min="15" max="15" width="0.109375" style="33" hidden="1" customWidth="1"/>
    <col min="16" max="16" width="14.44140625" style="1" customWidth="1"/>
    <col min="17" max="17" width="15.21875" style="71" customWidth="1"/>
    <col min="18" max="16384" width="9.6640625" style="1"/>
  </cols>
  <sheetData>
    <row r="1" spans="1:18" s="61" customFormat="1" ht="23.25">
      <c r="A1" s="79"/>
      <c r="B1" s="80"/>
      <c r="C1" s="81"/>
      <c r="D1" s="58" t="s">
        <v>21</v>
      </c>
      <c r="E1" s="59"/>
      <c r="G1" s="81"/>
      <c r="H1" s="82"/>
      <c r="I1" s="83"/>
      <c r="K1" s="81"/>
      <c r="M1" s="81"/>
      <c r="N1" s="60"/>
      <c r="O1" s="59"/>
      <c r="P1" s="59"/>
      <c r="Q1" s="72"/>
    </row>
    <row r="2" spans="1:18" ht="15.75">
      <c r="A2" s="76"/>
      <c r="B2" s="77"/>
      <c r="E2" s="35"/>
      <c r="H2" s="78"/>
      <c r="I2" s="45"/>
      <c r="O2" s="34"/>
      <c r="P2" s="33"/>
      <c r="R2" s="73"/>
    </row>
    <row r="3" spans="1:18">
      <c r="A3" s="76"/>
      <c r="B3" s="77"/>
      <c r="H3" s="78"/>
      <c r="I3" s="45"/>
      <c r="O3" s="34"/>
      <c r="P3" s="33"/>
    </row>
    <row r="4" spans="1:18" ht="15.75">
      <c r="A4" s="55"/>
      <c r="B4" s="9"/>
      <c r="C4" s="24" t="s">
        <v>18</v>
      </c>
      <c r="D4" s="3" t="s">
        <v>18</v>
      </c>
      <c r="E4" s="24" t="s">
        <v>18</v>
      </c>
      <c r="F4" s="3" t="s">
        <v>18</v>
      </c>
      <c r="G4" s="24" t="s">
        <v>18</v>
      </c>
      <c r="H4" s="4" t="s">
        <v>18</v>
      </c>
      <c r="I4" s="36" t="s">
        <v>18</v>
      </c>
      <c r="J4" s="3" t="s">
        <v>18</v>
      </c>
      <c r="K4" s="24" t="s">
        <v>18</v>
      </c>
      <c r="L4" s="3" t="s">
        <v>18</v>
      </c>
      <c r="M4" s="24" t="s">
        <v>18</v>
      </c>
      <c r="N4" s="48" t="s">
        <v>18</v>
      </c>
      <c r="O4" s="24" t="s">
        <v>29</v>
      </c>
      <c r="P4" s="65" t="s">
        <v>18</v>
      </c>
      <c r="Q4" s="24" t="s">
        <v>29</v>
      </c>
    </row>
    <row r="5" spans="1:18" ht="15.75">
      <c r="A5" s="70" t="s">
        <v>0</v>
      </c>
      <c r="B5" s="10"/>
      <c r="C5" s="25" t="s">
        <v>15</v>
      </c>
      <c r="D5" s="5" t="s">
        <v>15</v>
      </c>
      <c r="E5" s="25" t="s">
        <v>15</v>
      </c>
      <c r="F5" s="5" t="s">
        <v>15</v>
      </c>
      <c r="G5" s="25" t="s">
        <v>15</v>
      </c>
      <c r="H5" s="6" t="s">
        <v>15</v>
      </c>
      <c r="I5" s="37" t="s">
        <v>15</v>
      </c>
      <c r="J5" s="5" t="s">
        <v>15</v>
      </c>
      <c r="K5" s="25" t="s">
        <v>15</v>
      </c>
      <c r="L5" s="5" t="s">
        <v>15</v>
      </c>
      <c r="M5" s="25" t="s">
        <v>15</v>
      </c>
      <c r="N5" s="49" t="s">
        <v>15</v>
      </c>
      <c r="O5" s="25" t="s">
        <v>30</v>
      </c>
      <c r="P5" s="66" t="s">
        <v>15</v>
      </c>
      <c r="Q5" s="25" t="s">
        <v>30</v>
      </c>
    </row>
    <row r="6" spans="1:18" ht="15.75">
      <c r="A6" s="70" t="s">
        <v>1</v>
      </c>
      <c r="B6" s="10"/>
      <c r="C6" s="25" t="s">
        <v>19</v>
      </c>
      <c r="D6" s="5" t="s">
        <v>22</v>
      </c>
      <c r="E6" s="25" t="s">
        <v>23</v>
      </c>
      <c r="F6" s="5" t="s">
        <v>24</v>
      </c>
      <c r="G6" s="25" t="s">
        <v>25</v>
      </c>
      <c r="H6" s="6" t="s">
        <v>26</v>
      </c>
      <c r="I6" s="37" t="s">
        <v>27</v>
      </c>
      <c r="J6" s="5" t="s">
        <v>28</v>
      </c>
      <c r="K6" s="25">
        <v>2001</v>
      </c>
      <c r="L6" s="5">
        <v>2002</v>
      </c>
      <c r="M6" s="25">
        <v>2003</v>
      </c>
      <c r="N6" s="50">
        <v>2004</v>
      </c>
      <c r="O6" s="47" t="s">
        <v>32</v>
      </c>
      <c r="P6" s="67">
        <v>2005</v>
      </c>
      <c r="Q6" s="47" t="s">
        <v>34</v>
      </c>
    </row>
    <row r="7" spans="1:18" s="21" customFormat="1">
      <c r="A7" s="84" t="s">
        <v>2</v>
      </c>
      <c r="B7" s="85" t="s">
        <v>4</v>
      </c>
      <c r="C7" s="86">
        <v>372316.68</v>
      </c>
      <c r="D7" s="87">
        <v>433046.55</v>
      </c>
      <c r="E7" s="86">
        <v>449061.02</v>
      </c>
      <c r="F7" s="87">
        <v>517058.28</v>
      </c>
      <c r="G7" s="86">
        <v>447333.87</v>
      </c>
      <c r="H7" s="87">
        <v>521677.74</v>
      </c>
      <c r="I7" s="86">
        <v>561749.57999999996</v>
      </c>
      <c r="J7" s="87">
        <v>627943.21</v>
      </c>
      <c r="K7" s="86">
        <v>596218.62</v>
      </c>
      <c r="L7" s="87">
        <v>658209.66</v>
      </c>
      <c r="M7" s="86">
        <v>638597.04</v>
      </c>
      <c r="N7" s="52">
        <v>584794.55000000005</v>
      </c>
      <c r="O7" s="88">
        <f t="shared" ref="O7:O18" si="0">SUM(N7-M7)</f>
        <v>-53802.489999999991</v>
      </c>
      <c r="P7" s="69">
        <v>684951.81</v>
      </c>
      <c r="Q7" s="88">
        <f t="shared" ref="Q7:Q18" si="1">SUM(P7-N7)</f>
        <v>100157.26000000001</v>
      </c>
      <c r="R7" s="74">
        <f t="shared" ref="R7:R18" si="2">(P7)/(N7)-1</f>
        <v>0.17126914058963094</v>
      </c>
    </row>
    <row r="8" spans="1:18" s="21" customFormat="1">
      <c r="A8" s="84" t="s">
        <v>3</v>
      </c>
      <c r="B8" s="85" t="s">
        <v>5</v>
      </c>
      <c r="C8" s="86">
        <v>370096.98</v>
      </c>
      <c r="D8" s="87">
        <v>441676.34</v>
      </c>
      <c r="E8" s="86">
        <v>436548.72</v>
      </c>
      <c r="F8" s="87">
        <v>468962.14</v>
      </c>
      <c r="G8" s="86">
        <v>553682.30000000005</v>
      </c>
      <c r="H8" s="87">
        <v>551204.68000000005</v>
      </c>
      <c r="I8" s="86">
        <v>591830.35</v>
      </c>
      <c r="J8" s="87">
        <v>626291.46</v>
      </c>
      <c r="K8" s="86">
        <v>619815.17000000004</v>
      </c>
      <c r="L8" s="87">
        <v>644548.79</v>
      </c>
      <c r="M8" s="86">
        <v>562181.21</v>
      </c>
      <c r="N8" s="52">
        <v>729473.94</v>
      </c>
      <c r="O8" s="88">
        <f t="shared" si="0"/>
        <v>167292.72999999998</v>
      </c>
      <c r="P8" s="69">
        <v>698295.43</v>
      </c>
      <c r="Q8" s="88">
        <f t="shared" si="1"/>
        <v>-31178.509999999893</v>
      </c>
      <c r="R8" s="74">
        <f t="shared" si="2"/>
        <v>-4.2741088187468246E-2</v>
      </c>
    </row>
    <row r="9" spans="1:18" s="21" customFormat="1">
      <c r="A9" s="89" t="s">
        <v>4</v>
      </c>
      <c r="B9" s="90" t="s">
        <v>6</v>
      </c>
      <c r="C9" s="88">
        <v>488881.27</v>
      </c>
      <c r="D9" s="91">
        <v>538653.61</v>
      </c>
      <c r="E9" s="88">
        <v>589394.24</v>
      </c>
      <c r="F9" s="91">
        <v>628657.29</v>
      </c>
      <c r="G9" s="88">
        <v>625968.47</v>
      </c>
      <c r="H9" s="91">
        <v>644006.16</v>
      </c>
      <c r="I9" s="41">
        <v>676416.68</v>
      </c>
      <c r="J9" s="23">
        <v>822883.72</v>
      </c>
      <c r="K9" s="41">
        <v>739302.79</v>
      </c>
      <c r="L9" s="23">
        <v>782836.83</v>
      </c>
      <c r="M9" s="41">
        <v>787594.36</v>
      </c>
      <c r="N9" s="52">
        <v>855059.04</v>
      </c>
      <c r="O9" s="88">
        <f t="shared" si="0"/>
        <v>67464.680000000051</v>
      </c>
      <c r="P9" s="69">
        <v>858160.98</v>
      </c>
      <c r="Q9" s="88">
        <f t="shared" si="1"/>
        <v>3101.9399999999441</v>
      </c>
      <c r="R9" s="74">
        <f t="shared" si="2"/>
        <v>3.6277494943506294E-3</v>
      </c>
    </row>
    <row r="10" spans="1:18" s="21" customFormat="1">
      <c r="A10" s="89" t="s">
        <v>5</v>
      </c>
      <c r="B10" s="90" t="s">
        <v>7</v>
      </c>
      <c r="C10" s="88">
        <v>279919.8</v>
      </c>
      <c r="D10" s="91">
        <v>322190.08000000002</v>
      </c>
      <c r="E10" s="88">
        <v>370433.01</v>
      </c>
      <c r="F10" s="91">
        <v>499778.48</v>
      </c>
      <c r="G10" s="88">
        <v>415064.23</v>
      </c>
      <c r="H10" s="91">
        <v>495425.76</v>
      </c>
      <c r="I10" s="41">
        <v>468445.31</v>
      </c>
      <c r="J10" s="23">
        <v>444126.83</v>
      </c>
      <c r="K10" s="41">
        <v>420422.17</v>
      </c>
      <c r="L10" s="23">
        <v>483722.1</v>
      </c>
      <c r="M10" s="41">
        <v>510061.85</v>
      </c>
      <c r="N10" s="52">
        <v>562066.14</v>
      </c>
      <c r="O10" s="88">
        <f t="shared" si="0"/>
        <v>52004.290000000037</v>
      </c>
      <c r="P10" s="69">
        <v>557367.94999999995</v>
      </c>
      <c r="Q10" s="88">
        <f t="shared" si="1"/>
        <v>-4698.1900000000605</v>
      </c>
      <c r="R10" s="74">
        <f t="shared" si="2"/>
        <v>-8.3587849643461665E-3</v>
      </c>
    </row>
    <row r="11" spans="1:18" s="21" customFormat="1">
      <c r="A11" s="84" t="s">
        <v>6</v>
      </c>
      <c r="B11" s="85" t="s">
        <v>8</v>
      </c>
      <c r="C11" s="86">
        <v>324420.47999999998</v>
      </c>
      <c r="D11" s="87">
        <v>400296.03</v>
      </c>
      <c r="E11" s="86">
        <v>455968.34</v>
      </c>
      <c r="F11" s="87">
        <v>447868.7</v>
      </c>
      <c r="G11" s="86">
        <v>480453.98</v>
      </c>
      <c r="H11" s="87">
        <v>487674.65</v>
      </c>
      <c r="I11" s="86">
        <v>549411.69999999995</v>
      </c>
      <c r="J11" s="87">
        <v>660515.14</v>
      </c>
      <c r="K11" s="86">
        <v>610086.79</v>
      </c>
      <c r="L11" s="87">
        <v>550988.52</v>
      </c>
      <c r="M11" s="86">
        <v>606123.28</v>
      </c>
      <c r="N11" s="52">
        <v>575142.99</v>
      </c>
      <c r="O11" s="88">
        <f t="shared" si="0"/>
        <v>-30980.290000000037</v>
      </c>
      <c r="P11" s="69"/>
      <c r="Q11" s="88">
        <f t="shared" si="1"/>
        <v>-575142.99</v>
      </c>
      <c r="R11" s="74">
        <f t="shared" si="2"/>
        <v>-1</v>
      </c>
    </row>
    <row r="12" spans="1:18" s="21" customFormat="1">
      <c r="A12" s="84" t="s">
        <v>7</v>
      </c>
      <c r="B12" s="85" t="s">
        <v>9</v>
      </c>
      <c r="C12" s="86">
        <v>375154.84</v>
      </c>
      <c r="D12" s="87">
        <v>424532.22</v>
      </c>
      <c r="E12" s="86">
        <v>453178.72</v>
      </c>
      <c r="F12" s="87">
        <v>472897.14</v>
      </c>
      <c r="G12" s="86">
        <v>511503.5</v>
      </c>
      <c r="H12" s="87">
        <v>505374.57</v>
      </c>
      <c r="I12" s="86">
        <v>564306</v>
      </c>
      <c r="J12" s="87">
        <v>538685.06999999995</v>
      </c>
      <c r="K12" s="86">
        <v>619581.73</v>
      </c>
      <c r="L12" s="87">
        <v>689919.99</v>
      </c>
      <c r="M12" s="86">
        <v>685599.53</v>
      </c>
      <c r="N12" s="52">
        <v>753757.89</v>
      </c>
      <c r="O12" s="88">
        <f t="shared" si="0"/>
        <v>68158.359999999986</v>
      </c>
      <c r="P12" s="69"/>
      <c r="Q12" s="88">
        <f t="shared" si="1"/>
        <v>-753757.89</v>
      </c>
      <c r="R12" s="74">
        <f t="shared" si="2"/>
        <v>-1</v>
      </c>
    </row>
    <row r="13" spans="1:18" s="21" customFormat="1">
      <c r="A13" s="89" t="s">
        <v>8</v>
      </c>
      <c r="B13" s="90" t="s">
        <v>10</v>
      </c>
      <c r="C13" s="88">
        <v>392996</v>
      </c>
      <c r="D13" s="91">
        <v>482691.41</v>
      </c>
      <c r="E13" s="88">
        <v>452752.5</v>
      </c>
      <c r="F13" s="91">
        <v>522713.13</v>
      </c>
      <c r="G13" s="88">
        <v>478398.4</v>
      </c>
      <c r="H13" s="91">
        <v>543244.81999999995</v>
      </c>
      <c r="I13" s="41">
        <v>656448.23</v>
      </c>
      <c r="J13" s="23">
        <v>698761.62</v>
      </c>
      <c r="K13" s="41">
        <v>700546.99</v>
      </c>
      <c r="L13" s="23">
        <v>809095.91</v>
      </c>
      <c r="M13" s="41">
        <v>621496.31999999995</v>
      </c>
      <c r="N13" s="52">
        <v>696442.14</v>
      </c>
      <c r="O13" s="88">
        <f t="shared" si="0"/>
        <v>74945.820000000065</v>
      </c>
      <c r="P13" s="69"/>
      <c r="Q13" s="88">
        <f t="shared" si="1"/>
        <v>-696442.14</v>
      </c>
      <c r="R13" s="74">
        <f t="shared" si="2"/>
        <v>-1</v>
      </c>
    </row>
    <row r="14" spans="1:18" s="21" customFormat="1">
      <c r="A14" s="89" t="s">
        <v>9</v>
      </c>
      <c r="B14" s="90" t="s">
        <v>11</v>
      </c>
      <c r="C14" s="88">
        <v>431889.56</v>
      </c>
      <c r="D14" s="91">
        <v>447959.28</v>
      </c>
      <c r="E14" s="88">
        <v>537782.65</v>
      </c>
      <c r="F14" s="91">
        <v>573768.82999999996</v>
      </c>
      <c r="G14" s="88">
        <v>581105.94999999995</v>
      </c>
      <c r="H14" s="91">
        <v>618639.16</v>
      </c>
      <c r="I14" s="41">
        <v>626275.06000000006</v>
      </c>
      <c r="J14" s="23">
        <v>807970.21</v>
      </c>
      <c r="K14" s="41">
        <v>588797.62</v>
      </c>
      <c r="L14" s="23">
        <v>692915.82</v>
      </c>
      <c r="M14" s="41">
        <v>681366.93</v>
      </c>
      <c r="N14" s="52">
        <v>683584.35</v>
      </c>
      <c r="O14" s="88">
        <f t="shared" si="0"/>
        <v>2217.4199999999255</v>
      </c>
      <c r="P14" s="69"/>
      <c r="Q14" s="88">
        <f t="shared" si="1"/>
        <v>-683584.35</v>
      </c>
      <c r="R14" s="74">
        <f t="shared" si="2"/>
        <v>-1</v>
      </c>
    </row>
    <row r="15" spans="1:18" s="21" customFormat="1">
      <c r="A15" s="84" t="s">
        <v>10</v>
      </c>
      <c r="B15" s="85" t="s">
        <v>12</v>
      </c>
      <c r="C15" s="86">
        <v>498356.52</v>
      </c>
      <c r="D15" s="87">
        <v>545228.31000000006</v>
      </c>
      <c r="E15" s="86">
        <v>536015.16</v>
      </c>
      <c r="F15" s="87">
        <v>526407.30000000005</v>
      </c>
      <c r="G15" s="86">
        <v>657752.38</v>
      </c>
      <c r="H15" s="87">
        <v>796243.31</v>
      </c>
      <c r="I15" s="86">
        <v>766282.84</v>
      </c>
      <c r="J15" s="87">
        <v>725501.37</v>
      </c>
      <c r="K15" s="86">
        <v>740505.74</v>
      </c>
      <c r="L15" s="87">
        <v>800498.7</v>
      </c>
      <c r="M15" s="86">
        <v>786533.01</v>
      </c>
      <c r="N15" s="52">
        <v>772184.38</v>
      </c>
      <c r="O15" s="88">
        <f t="shared" si="0"/>
        <v>-14348.630000000005</v>
      </c>
      <c r="P15" s="69"/>
      <c r="Q15" s="88">
        <f t="shared" si="1"/>
        <v>-772184.38</v>
      </c>
      <c r="R15" s="74">
        <f t="shared" si="2"/>
        <v>-1</v>
      </c>
    </row>
    <row r="16" spans="1:18" s="21" customFormat="1">
      <c r="A16" s="84" t="s">
        <v>11</v>
      </c>
      <c r="B16" s="85" t="s">
        <v>13</v>
      </c>
      <c r="C16" s="86">
        <v>441299.75</v>
      </c>
      <c r="D16" s="87">
        <v>481588.36</v>
      </c>
      <c r="E16" s="86">
        <v>580114.5</v>
      </c>
      <c r="F16" s="87">
        <v>643960.16</v>
      </c>
      <c r="G16" s="86">
        <v>659011.56000000006</v>
      </c>
      <c r="H16" s="87">
        <v>721835.9</v>
      </c>
      <c r="I16" s="86">
        <v>715902.44</v>
      </c>
      <c r="J16" s="87">
        <v>736298.44</v>
      </c>
      <c r="K16" s="86">
        <v>742017.35</v>
      </c>
      <c r="L16" s="87">
        <v>758828.07</v>
      </c>
      <c r="M16" s="86">
        <v>635702.14</v>
      </c>
      <c r="N16" s="52">
        <v>757306.06</v>
      </c>
      <c r="O16" s="88">
        <f t="shared" si="0"/>
        <v>121603.92000000004</v>
      </c>
      <c r="P16" s="69"/>
      <c r="Q16" s="88">
        <f t="shared" si="1"/>
        <v>-757306.06</v>
      </c>
      <c r="R16" s="74">
        <f t="shared" si="2"/>
        <v>-1</v>
      </c>
    </row>
    <row r="17" spans="1:18" s="21" customFormat="1">
      <c r="A17" s="89" t="s">
        <v>12</v>
      </c>
      <c r="B17" s="90" t="s">
        <v>16</v>
      </c>
      <c r="C17" s="88">
        <v>491739.48</v>
      </c>
      <c r="D17" s="91">
        <v>528277.78</v>
      </c>
      <c r="E17" s="88">
        <v>491155.34</v>
      </c>
      <c r="F17" s="91">
        <v>465802.81</v>
      </c>
      <c r="G17" s="88">
        <v>552623.84</v>
      </c>
      <c r="H17" s="91">
        <v>569036.79</v>
      </c>
      <c r="I17" s="41">
        <v>649013.87</v>
      </c>
      <c r="J17" s="23">
        <v>655738.86</v>
      </c>
      <c r="K17" s="41">
        <v>595933.94999999995</v>
      </c>
      <c r="L17" s="23">
        <v>726027.09</v>
      </c>
      <c r="M17" s="41">
        <v>709498.81</v>
      </c>
      <c r="N17" s="52">
        <v>722467.96</v>
      </c>
      <c r="O17" s="88">
        <f t="shared" si="0"/>
        <v>12969.149999999907</v>
      </c>
      <c r="P17" s="69"/>
      <c r="Q17" s="88">
        <f t="shared" si="1"/>
        <v>-722467.96</v>
      </c>
      <c r="R17" s="74">
        <f t="shared" si="2"/>
        <v>-1</v>
      </c>
    </row>
    <row r="18" spans="1:18" s="21" customFormat="1">
      <c r="A18" s="89" t="s">
        <v>13</v>
      </c>
      <c r="B18" s="90" t="s">
        <v>17</v>
      </c>
      <c r="C18" s="88">
        <v>461143.84</v>
      </c>
      <c r="D18" s="91">
        <v>489097.83</v>
      </c>
      <c r="E18" s="88">
        <v>478093.65</v>
      </c>
      <c r="F18" s="91">
        <v>654813.54</v>
      </c>
      <c r="G18" s="88">
        <v>594819.5</v>
      </c>
      <c r="H18" s="91">
        <v>619101.64</v>
      </c>
      <c r="I18" s="41">
        <v>625441.47</v>
      </c>
      <c r="J18" s="23">
        <v>637361.72</v>
      </c>
      <c r="K18" s="41">
        <v>681985.61</v>
      </c>
      <c r="L18" s="23">
        <v>491292.3</v>
      </c>
      <c r="M18" s="41">
        <v>639140.59</v>
      </c>
      <c r="N18" s="52">
        <v>667222.13</v>
      </c>
      <c r="O18" s="88">
        <f t="shared" si="0"/>
        <v>28081.540000000037</v>
      </c>
      <c r="P18" s="69"/>
      <c r="Q18" s="88">
        <f t="shared" si="1"/>
        <v>-667222.13</v>
      </c>
      <c r="R18" s="74">
        <f t="shared" si="2"/>
        <v>-1</v>
      </c>
    </row>
    <row r="19" spans="1:18">
      <c r="P19" s="33"/>
    </row>
    <row r="20" spans="1:18">
      <c r="P20" s="33"/>
    </row>
    <row r="21" spans="1:18">
      <c r="P21" s="33"/>
    </row>
    <row r="22" spans="1:18">
      <c r="P22" s="33"/>
    </row>
    <row r="23" spans="1:18">
      <c r="P23" s="33"/>
    </row>
    <row r="24" spans="1:18">
      <c r="P24" s="33"/>
    </row>
    <row r="25" spans="1:18">
      <c r="P25" s="33"/>
    </row>
    <row r="26" spans="1:18">
      <c r="P26" s="33"/>
    </row>
    <row r="27" spans="1:18">
      <c r="P27" s="33"/>
    </row>
    <row r="28" spans="1:18">
      <c r="P28" s="33"/>
    </row>
    <row r="29" spans="1:18">
      <c r="P29" s="33"/>
    </row>
    <row r="30" spans="1:18">
      <c r="P30" s="33"/>
    </row>
    <row r="31" spans="1:18">
      <c r="P31" s="33"/>
    </row>
    <row r="32" spans="1:18">
      <c r="P32" s="33"/>
    </row>
    <row r="33" spans="16:16">
      <c r="P33" s="33"/>
    </row>
    <row r="34" spans="16:16">
      <c r="P34" s="33"/>
    </row>
    <row r="35" spans="16:16">
      <c r="P35" s="33"/>
    </row>
    <row r="36" spans="16:16">
      <c r="P36" s="33"/>
    </row>
    <row r="37" spans="16:16">
      <c r="P37" s="33"/>
    </row>
    <row r="38" spans="16:16">
      <c r="P38" s="33"/>
    </row>
    <row r="39" spans="16:16">
      <c r="P39" s="33"/>
    </row>
    <row r="40" spans="16:16">
      <c r="P40" s="33"/>
    </row>
    <row r="41" spans="16:16">
      <c r="P41" s="33"/>
    </row>
    <row r="42" spans="16:16">
      <c r="P42" s="33"/>
    </row>
    <row r="43" spans="16:16">
      <c r="P43" s="33"/>
    </row>
    <row r="44" spans="16:16">
      <c r="P44" s="33"/>
    </row>
    <row r="45" spans="16:16">
      <c r="P45" s="33"/>
    </row>
    <row r="46" spans="16:16">
      <c r="P46" s="33"/>
    </row>
    <row r="47" spans="16:16">
      <c r="P47" s="33"/>
    </row>
    <row r="48" spans="16:16">
      <c r="P48" s="33"/>
    </row>
    <row r="49" spans="16:16">
      <c r="P49" s="33"/>
    </row>
  </sheetData>
  <phoneticPr fontId="0" type="noConversion"/>
  <printOptions horizontalCentered="1" verticalCentered="1"/>
  <pageMargins left="0.5" right="0.5" top="0.5" bottom="0.5" header="0" footer="0"/>
  <pageSetup scale="47" orientation="landscape" draft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"/>
  <sheetViews>
    <sheetView zoomScaleNormal="100" workbookViewId="0">
      <selection activeCell="C19" sqref="C19"/>
    </sheetView>
  </sheetViews>
  <sheetFormatPr defaultRowHeight="15"/>
  <cols>
    <col min="2" max="3" width="11.109375" customWidth="1"/>
  </cols>
  <sheetData>
    <row r="1" spans="1:3">
      <c r="B1" t="s">
        <v>46</v>
      </c>
      <c r="C1" t="s">
        <v>47</v>
      </c>
    </row>
    <row r="2" spans="1:3" ht="15.75">
      <c r="A2" s="75" t="s">
        <v>19</v>
      </c>
      <c r="B2" s="99">
        <f>+'Sales Tax'!C$39</f>
        <v>4928215.1999999993</v>
      </c>
    </row>
    <row r="3" spans="1:3" ht="15.75">
      <c r="A3" s="75" t="s">
        <v>22</v>
      </c>
      <c r="B3">
        <f>(B2+B4)/2</f>
        <v>5379356.5249999994</v>
      </c>
      <c r="C3" s="99">
        <f>+'Sales Tax'!D$39</f>
        <v>5535237.8000000007</v>
      </c>
    </row>
    <row r="4" spans="1:3" ht="15.75">
      <c r="A4" s="75" t="s">
        <v>23</v>
      </c>
      <c r="B4" s="99">
        <f>+'Sales Tax'!E$39</f>
        <v>5830497.8499999996</v>
      </c>
      <c r="C4">
        <f>(C3+C5)/2</f>
        <v>5978962.8000000007</v>
      </c>
    </row>
    <row r="5" spans="1:3" ht="15.75">
      <c r="A5" s="75" t="s">
        <v>24</v>
      </c>
      <c r="B5">
        <f>(B4+B6)/2</f>
        <v>6194107.915</v>
      </c>
      <c r="C5" s="99">
        <f>+'Sales Tax'!F$39</f>
        <v>6422687.7999999998</v>
      </c>
    </row>
    <row r="6" spans="1:3" ht="15.75">
      <c r="A6" s="75" t="s">
        <v>25</v>
      </c>
      <c r="B6" s="99">
        <f>+'Sales Tax'!G$39</f>
        <v>6557717.9800000004</v>
      </c>
      <c r="C6">
        <f>(C5+C7)/2</f>
        <v>6748076.4900000002</v>
      </c>
    </row>
    <row r="7" spans="1:3" ht="15.75">
      <c r="A7" s="75" t="s">
        <v>26</v>
      </c>
      <c r="B7">
        <f>(B6+B8)/2</f>
        <v>7004620.7549999999</v>
      </c>
      <c r="C7" s="99">
        <f>+'Sales Tax'!H$39</f>
        <v>7073465.1799999997</v>
      </c>
    </row>
    <row r="8" spans="1:3" ht="15.75">
      <c r="A8" s="75" t="s">
        <v>27</v>
      </c>
      <c r="B8" s="99">
        <f>+'Sales Tax'!I$39</f>
        <v>7451523.5299999993</v>
      </c>
      <c r="C8">
        <f>(C7+C9)/2</f>
        <v>7527771.415</v>
      </c>
    </row>
    <row r="9" spans="1:3" ht="15.75">
      <c r="A9" s="75" t="s">
        <v>28</v>
      </c>
      <c r="B9">
        <f>(B8+B10)/2</f>
        <v>7553369.0299999993</v>
      </c>
      <c r="C9" s="99">
        <f>+'Sales Tax'!J$39</f>
        <v>7982077.6500000004</v>
      </c>
    </row>
    <row r="10" spans="1:3" ht="15.75">
      <c r="A10" s="75" t="s">
        <v>36</v>
      </c>
      <c r="B10" s="99">
        <f>+'Sales Tax'!K$39</f>
        <v>7655214.5300000003</v>
      </c>
      <c r="C10">
        <f>(C9+C11)/2</f>
        <v>8035480.7150000008</v>
      </c>
    </row>
    <row r="11" spans="1:3" ht="15.75">
      <c r="A11" s="75" t="s">
        <v>37</v>
      </c>
      <c r="B11">
        <f>(B10+B12)/2</f>
        <v>7759554.8000000007</v>
      </c>
      <c r="C11" s="99">
        <f>+'Sales Tax'!L$39</f>
        <v>8088883.7800000012</v>
      </c>
    </row>
    <row r="12" spans="1:3" ht="15.75">
      <c r="A12" s="75" t="s">
        <v>38</v>
      </c>
      <c r="B12" s="99">
        <f>+'Sales Tax'!M$39</f>
        <v>7863895.0700000003</v>
      </c>
      <c r="C12">
        <f>(C11+C13)/2</f>
        <v>8224192.6750000007</v>
      </c>
    </row>
    <row r="13" spans="1:3" ht="15.75">
      <c r="A13" s="75" t="s">
        <v>39</v>
      </c>
      <c r="B13">
        <f>(B12+B14)/2</f>
        <v>8294518.1799999997</v>
      </c>
      <c r="C13" s="99">
        <f>+'Sales Tax'!O$39</f>
        <v>8359501.5700000003</v>
      </c>
    </row>
    <row r="14" spans="1:3" ht="15.75">
      <c r="A14" s="75" t="s">
        <v>40</v>
      </c>
      <c r="B14" s="99">
        <v>8725141.2899999991</v>
      </c>
      <c r="C14">
        <f>(C13+C15)/2</f>
        <v>8569384.8399999999</v>
      </c>
    </row>
    <row r="15" spans="1:3" ht="15.75">
      <c r="A15" s="75" t="s">
        <v>43</v>
      </c>
      <c r="B15">
        <f>(B14+B16)/2</f>
        <v>8654683.1649999991</v>
      </c>
      <c r="C15" s="99">
        <v>8779268.1100000013</v>
      </c>
    </row>
    <row r="16" spans="1:3" ht="15.75">
      <c r="A16" s="75" t="s">
        <v>45</v>
      </c>
      <c r="B16" s="99">
        <v>8584225.0399999991</v>
      </c>
      <c r="C16">
        <f>(C15+C17)/2</f>
        <v>8718434.2850000001</v>
      </c>
    </row>
    <row r="17" spans="1:3" ht="15.75">
      <c r="A17" s="75" t="s">
        <v>48</v>
      </c>
      <c r="B17">
        <f>(B16+B18)/2</f>
        <v>8542112.5199999996</v>
      </c>
      <c r="C17" s="99">
        <v>8657600.459999999</v>
      </c>
    </row>
    <row r="18" spans="1:3" ht="15.75">
      <c r="A18" s="75" t="s">
        <v>49</v>
      </c>
      <c r="B18" s="99">
        <v>8500000</v>
      </c>
      <c r="C18">
        <f>(C17+C19)/2</f>
        <v>8578800.2300000004</v>
      </c>
    </row>
    <row r="19" spans="1:3" ht="15.75">
      <c r="A19" s="75" t="s">
        <v>50</v>
      </c>
      <c r="C19" s="99">
        <v>8500000</v>
      </c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14" min="3" max="3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zoomScaleNormal="100" workbookViewId="0">
      <selection activeCell="F20" sqref="F20"/>
    </sheetView>
  </sheetViews>
  <sheetFormatPr defaultRowHeight="15"/>
  <cols>
    <col min="1" max="2" width="11.77734375" bestFit="1" customWidth="1"/>
    <col min="3" max="3" width="13.6640625" customWidth="1"/>
    <col min="4" max="4" width="13.77734375" customWidth="1"/>
    <col min="5" max="5" width="14.33203125" customWidth="1"/>
    <col min="6" max="6" width="13.109375" customWidth="1"/>
    <col min="7" max="7" width="4.33203125" customWidth="1"/>
    <col min="8" max="8" width="13.33203125" customWidth="1"/>
  </cols>
  <sheetData>
    <row r="1" spans="1:6" ht="15.75">
      <c r="A1" s="126"/>
      <c r="B1" s="134" t="s">
        <v>66</v>
      </c>
      <c r="C1" s="14"/>
      <c r="D1" s="14"/>
      <c r="E1" s="14"/>
      <c r="F1" s="14"/>
    </row>
    <row r="2" spans="1:6" ht="15.75">
      <c r="A2" s="126"/>
      <c r="B2" s="138" t="s">
        <v>58</v>
      </c>
      <c r="C2" s="100"/>
      <c r="D2" s="100"/>
      <c r="E2" s="53"/>
      <c r="F2" s="14"/>
    </row>
    <row r="3" spans="1:6">
      <c r="A3" s="127"/>
      <c r="B3" s="127"/>
      <c r="C3" s="130"/>
      <c r="D3" s="130"/>
      <c r="E3" s="14"/>
      <c r="F3" s="14"/>
    </row>
    <row r="4" spans="1:6" ht="15.75">
      <c r="A4" s="70"/>
      <c r="B4" s="70"/>
      <c r="C4" s="66" t="s">
        <v>18</v>
      </c>
      <c r="D4" s="144" t="s">
        <v>18</v>
      </c>
      <c r="E4" s="49"/>
      <c r="F4" s="49"/>
    </row>
    <row r="5" spans="1:6" ht="15.75">
      <c r="A5" s="97" t="s">
        <v>0</v>
      </c>
      <c r="B5" s="97" t="s">
        <v>14</v>
      </c>
      <c r="C5" s="66" t="s">
        <v>15</v>
      </c>
      <c r="D5" s="144" t="s">
        <v>15</v>
      </c>
      <c r="E5" s="49"/>
      <c r="F5" s="49"/>
    </row>
    <row r="6" spans="1:6" ht="15.75">
      <c r="A6" s="97" t="s">
        <v>1</v>
      </c>
      <c r="B6" s="97" t="s">
        <v>15</v>
      </c>
      <c r="C6" s="66">
        <v>2015</v>
      </c>
      <c r="D6" s="144" t="s">
        <v>57</v>
      </c>
      <c r="E6" s="124"/>
      <c r="F6" s="14"/>
    </row>
    <row r="7" spans="1:6">
      <c r="A7" s="92" t="s">
        <v>10</v>
      </c>
      <c r="B7" s="92" t="s">
        <v>12</v>
      </c>
      <c r="C7" s="109">
        <v>973186.75</v>
      </c>
      <c r="D7" s="112">
        <f>1.02*C7</f>
        <v>992650.48499999999</v>
      </c>
      <c r="E7" s="17"/>
      <c r="F7" s="141"/>
    </row>
    <row r="8" spans="1:6">
      <c r="A8" s="96"/>
      <c r="B8" s="95"/>
      <c r="C8" s="107"/>
      <c r="D8" s="111"/>
      <c r="E8" s="17"/>
      <c r="F8" s="141"/>
    </row>
    <row r="9" spans="1:6">
      <c r="A9" s="92" t="s">
        <v>11</v>
      </c>
      <c r="B9" s="92" t="s">
        <v>13</v>
      </c>
      <c r="C9" s="109">
        <v>986677.73</v>
      </c>
      <c r="D9" s="112">
        <f>1.02*C9</f>
        <v>1006411.2846</v>
      </c>
      <c r="E9" s="17"/>
      <c r="F9" s="141"/>
    </row>
    <row r="10" spans="1:6">
      <c r="A10" s="93"/>
      <c r="B10" s="93"/>
      <c r="C10" s="107"/>
      <c r="D10" s="111"/>
      <c r="E10" s="17"/>
      <c r="F10" s="141"/>
    </row>
    <row r="11" spans="1:6">
      <c r="A11" s="94" t="s">
        <v>12</v>
      </c>
      <c r="B11" s="94" t="s">
        <v>16</v>
      </c>
      <c r="C11" s="109">
        <v>954677.45</v>
      </c>
      <c r="D11" s="112">
        <f>1.02*C11</f>
        <v>973770.99899999995</v>
      </c>
      <c r="E11" s="17"/>
      <c r="F11" s="141"/>
    </row>
    <row r="12" spans="1:6">
      <c r="A12" s="93"/>
      <c r="B12" s="93"/>
      <c r="C12" s="107"/>
      <c r="D12" s="111"/>
      <c r="E12" s="17"/>
      <c r="F12" s="141"/>
    </row>
    <row r="13" spans="1:6">
      <c r="A13" s="94" t="s">
        <v>13</v>
      </c>
      <c r="B13" s="94" t="s">
        <v>17</v>
      </c>
      <c r="C13" s="109">
        <v>946956.41</v>
      </c>
      <c r="D13" s="112">
        <f>1.02*C13</f>
        <v>965895.53820000007</v>
      </c>
      <c r="E13" s="17"/>
      <c r="F13" s="141"/>
    </row>
    <row r="14" spans="1:6" ht="15.75">
      <c r="A14" s="54"/>
      <c r="B14" s="54"/>
      <c r="C14" s="135"/>
      <c r="D14" s="102"/>
      <c r="E14" s="136"/>
      <c r="F14" s="141"/>
    </row>
    <row r="15" spans="1:6">
      <c r="A15" s="57"/>
      <c r="B15" s="117"/>
      <c r="C15" s="115">
        <f>SUM(C7:C13)</f>
        <v>3861498.34</v>
      </c>
      <c r="D15" s="104">
        <f>SUM(D7:D13)</f>
        <v>3938728.3068000004</v>
      </c>
      <c r="E15" s="53"/>
      <c r="F15" s="141"/>
    </row>
    <row r="16" spans="1:6">
      <c r="E16" s="141"/>
      <c r="F16" s="141"/>
    </row>
    <row r="18" spans="1:8" ht="15.75">
      <c r="D18" s="143">
        <v>2015</v>
      </c>
      <c r="E18" s="143">
        <v>2016</v>
      </c>
      <c r="F18" s="143">
        <v>2017</v>
      </c>
      <c r="H18" s="143">
        <v>2018</v>
      </c>
    </row>
    <row r="19" spans="1:8" ht="15.75">
      <c r="C19" s="139"/>
      <c r="D19" s="145" t="s">
        <v>65</v>
      </c>
      <c r="E19" s="145" t="s">
        <v>64</v>
      </c>
      <c r="F19" s="145" t="s">
        <v>67</v>
      </c>
      <c r="H19" s="146" t="s">
        <v>67</v>
      </c>
    </row>
    <row r="20" spans="1:8">
      <c r="A20" s="139" t="s">
        <v>63</v>
      </c>
      <c r="D20" s="140">
        <v>10647769.389999999</v>
      </c>
      <c r="E20" s="140">
        <f>D20*1.02</f>
        <v>10860724.777799999</v>
      </c>
      <c r="F20" s="140">
        <f>E20*1.01</f>
        <v>10969332.025578</v>
      </c>
      <c r="H20" s="140">
        <f>(F20*0.897)*1.01</f>
        <v>9937885.7352129016</v>
      </c>
    </row>
    <row r="21" spans="1:8">
      <c r="A21" s="139" t="s">
        <v>59</v>
      </c>
    </row>
    <row r="22" spans="1:8">
      <c r="D22" s="140"/>
    </row>
    <row r="23" spans="1:8">
      <c r="A23" s="139" t="s">
        <v>60</v>
      </c>
      <c r="D23" s="142">
        <f>C15/D20</f>
        <v>0.36265796135917255</v>
      </c>
      <c r="E23" s="140">
        <f>E20*D23</f>
        <v>3938728.3067999999</v>
      </c>
      <c r="F23" s="140">
        <f>0.3627*F20</f>
        <v>3978576.7256771405</v>
      </c>
    </row>
    <row r="24" spans="1:8">
      <c r="D24" s="140"/>
      <c r="E24" s="140"/>
    </row>
    <row r="25" spans="1:8">
      <c r="A25" s="139" t="s">
        <v>61</v>
      </c>
      <c r="D25" s="140"/>
      <c r="E25" s="140"/>
    </row>
    <row r="26" spans="1:8">
      <c r="A26" s="139" t="s">
        <v>62</v>
      </c>
      <c r="D26" s="142">
        <v>0.10299999999999999</v>
      </c>
      <c r="E26" s="140"/>
      <c r="F26" s="140">
        <f>-0.103*F23</f>
        <v>-409793.40274474543</v>
      </c>
    </row>
    <row r="27" spans="1:8">
      <c r="D27" s="140"/>
      <c r="E27" s="140"/>
    </row>
    <row r="28" spans="1:8">
      <c r="E28" s="140"/>
      <c r="F28" s="140">
        <f>F20+F26</f>
        <v>10559538.622833254</v>
      </c>
    </row>
    <row r="29" spans="1:8">
      <c r="E29" s="140"/>
    </row>
    <row r="30" spans="1:8">
      <c r="E30" s="140"/>
    </row>
    <row r="31" spans="1:8">
      <c r="E31" s="140"/>
    </row>
    <row r="32" spans="1:8">
      <c r="E32" s="140"/>
    </row>
    <row r="33" spans="5:5">
      <c r="E33" s="140"/>
    </row>
    <row r="34" spans="5:5">
      <c r="E34" s="140"/>
    </row>
    <row r="35" spans="5:5">
      <c r="E35" s="140"/>
    </row>
    <row r="36" spans="5:5">
      <c r="E36" s="140"/>
    </row>
    <row r="37" spans="5:5">
      <c r="E37" s="140"/>
    </row>
    <row r="38" spans="5:5">
      <c r="E38" s="140"/>
    </row>
    <row r="39" spans="5:5">
      <c r="E39" s="140"/>
    </row>
    <row r="40" spans="5:5">
      <c r="E40" s="1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Sales Tax</vt:lpstr>
      <vt:lpstr>Sales Tax Break Down</vt:lpstr>
      <vt:lpstr>Auto-Non Auto</vt:lpstr>
      <vt:lpstr>Chart1</vt:lpstr>
      <vt:lpstr>Chart2</vt:lpstr>
      <vt:lpstr>Chart3</vt:lpstr>
      <vt:lpstr>Sheet1</vt:lpstr>
      <vt:lpstr>Areax</vt:lpstr>
      <vt:lpstr>Chart1!Print_Area</vt:lpstr>
      <vt:lpstr>Chart2!Print_Area</vt:lpstr>
      <vt:lpstr>Chart3!Print_Area</vt:lpstr>
      <vt:lpstr>'Sales Tax'!Print_Area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DJThomas</dc:creator>
  <cp:lastModifiedBy>David J. Thomas</cp:lastModifiedBy>
  <cp:lastPrinted>2020-04-15T12:08:22Z</cp:lastPrinted>
  <dcterms:created xsi:type="dcterms:W3CDTF">2009-05-15T15:55:48Z</dcterms:created>
  <dcterms:modified xsi:type="dcterms:W3CDTF">2024-04-22T13:09:06Z</dcterms:modified>
</cp:coreProperties>
</file>