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unty Sales Tax Info\2022 Sales Tax\"/>
    </mc:Choice>
  </mc:AlternateContent>
  <xr:revisionPtr revIDLastSave="0" documentId="13_ncr:1_{84E8FCDE-714A-4819-9265-DBCBAB46B11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ales Tax" sheetId="1" r:id="rId1"/>
    <sheet name="Sales Tax Break Down" sheetId="7" r:id="rId2"/>
    <sheet name="Auto-Non Auto" sheetId="6" r:id="rId3"/>
    <sheet name="Chart1" sheetId="2" r:id="rId4"/>
    <sheet name="Chart2" sheetId="3" r:id="rId5"/>
    <sheet name="Chart3" sheetId="4" r:id="rId6"/>
    <sheet name="Sheet1" sheetId="5" r:id="rId7"/>
  </sheets>
  <definedNames>
    <definedName name="Areax">Chart2!$A$1:$N$18</definedName>
    <definedName name="_xlnm.Print_Area" localSheetId="3">Chart1!$E$4:$O$33</definedName>
    <definedName name="_xlnm.Print_Area" localSheetId="4">Chart2!$A$1:$R$43</definedName>
    <definedName name="_xlnm.Print_Area" localSheetId="5">Chart3!$D$4:$N$33</definedName>
    <definedName name="_xlnm.Print_Area" localSheetId="0">'Sales Tax'!$A$8:$AJ$51</definedName>
    <definedName name="_xlnm.Print_Area" localSheetId="1">'Sales Tax Break Down'!$A$8:$AA$276</definedName>
    <definedName name="_xlnm.Print_Area">'Sales Tax'!$A$8:$O$47</definedName>
  </definedNames>
  <calcPr calcId="191029"/>
</workbook>
</file>

<file path=xl/calcChain.xml><?xml version="1.0" encoding="utf-8"?>
<calcChain xmlns="http://schemas.openxmlformats.org/spreadsheetml/2006/main">
  <c r="AI43" i="1" l="1"/>
  <c r="AH45" i="1"/>
  <c r="AH43" i="1"/>
  <c r="AG45" i="1"/>
  <c r="AG43" i="1"/>
  <c r="AF45" i="1"/>
  <c r="AF43" i="1"/>
  <c r="AE45" i="1"/>
  <c r="AE43" i="1"/>
  <c r="AD45" i="1"/>
  <c r="AD43" i="1"/>
  <c r="AJ26" i="1"/>
  <c r="AJ27" i="1"/>
  <c r="AJ28" i="1"/>
  <c r="AJ29" i="1"/>
  <c r="AJ24" i="1" l="1"/>
  <c r="AJ25" i="1"/>
  <c r="AK25" i="1" s="1"/>
  <c r="AJ22" i="1" l="1"/>
  <c r="AJ23" i="1"/>
  <c r="AJ20" i="1" l="1"/>
  <c r="AJ21" i="1"/>
  <c r="AJ18" i="1" l="1"/>
  <c r="AJ19" i="1"/>
  <c r="AJ16" i="1" l="1"/>
  <c r="AJ17" i="1"/>
  <c r="AK17" i="1" s="1"/>
  <c r="AJ15" i="1" l="1"/>
  <c r="AI39" i="1"/>
  <c r="AJ45" i="1" s="1"/>
  <c r="AJ49" i="1" l="1"/>
  <c r="AI45" i="1"/>
  <c r="AI47" i="1" s="1"/>
  <c r="AI49" i="1" s="1"/>
  <c r="AJ39" i="1"/>
  <c r="AH39" i="1" l="1"/>
  <c r="AK23" i="1" l="1"/>
  <c r="AJ47" i="1" l="1"/>
  <c r="Z421" i="7"/>
  <c r="AA421" i="7" s="1"/>
  <c r="Z420" i="7"/>
  <c r="AA420" i="7" s="1"/>
  <c r="Z419" i="7"/>
  <c r="AA419" i="7" s="1"/>
  <c r="Z418" i="7"/>
  <c r="AA418" i="7" s="1"/>
  <c r="Z417" i="7"/>
  <c r="AA417" i="7" s="1"/>
  <c r="Z416" i="7"/>
  <c r="AA416" i="7" s="1"/>
  <c r="Z415" i="7"/>
  <c r="AA415" i="7" s="1"/>
  <c r="Z414" i="7"/>
  <c r="AA414" i="7" s="1"/>
  <c r="Z413" i="7"/>
  <c r="AA413" i="7" s="1"/>
  <c r="Z412" i="7"/>
  <c r="AA412" i="7" s="1"/>
  <c r="Z411" i="7"/>
  <c r="AA411" i="7" s="1"/>
  <c r="Z410" i="7"/>
  <c r="AA410" i="7" s="1"/>
  <c r="Z409" i="7"/>
  <c r="AA409" i="7" s="1"/>
  <c r="Z408" i="7"/>
  <c r="AA408" i="7" s="1"/>
  <c r="Z407" i="7"/>
  <c r="AA407" i="7" s="1"/>
  <c r="Z406" i="7"/>
  <c r="AA406" i="7" s="1"/>
  <c r="V406" i="7"/>
  <c r="U406" i="7"/>
  <c r="T406" i="7"/>
  <c r="S406" i="7"/>
  <c r="Q406" i="7"/>
  <c r="Z405" i="7"/>
  <c r="AA405" i="7" s="1"/>
  <c r="V405" i="7"/>
  <c r="U405" i="7"/>
  <c r="T405" i="7"/>
  <c r="S405" i="7"/>
  <c r="R405" i="7"/>
  <c r="Q405" i="7"/>
  <c r="O405" i="7"/>
  <c r="M405" i="7"/>
  <c r="L405" i="7"/>
  <c r="K405" i="7"/>
  <c r="J405" i="7"/>
  <c r="I405" i="7"/>
  <c r="H405" i="7"/>
  <c r="G405" i="7"/>
  <c r="F405" i="7"/>
  <c r="E405" i="7"/>
  <c r="D405" i="7"/>
  <c r="C405" i="7"/>
  <c r="Z404" i="7"/>
  <c r="AA404" i="7" s="1"/>
  <c r="Z403" i="7"/>
  <c r="AA403" i="7" s="1"/>
  <c r="R403" i="7"/>
  <c r="P403" i="7"/>
  <c r="P405" i="7" s="1"/>
  <c r="N403" i="7"/>
  <c r="Z402" i="7"/>
  <c r="AA402" i="7" s="1"/>
  <c r="Z401" i="7"/>
  <c r="AA401" i="7" s="1"/>
  <c r="R401" i="7"/>
  <c r="P401" i="7"/>
  <c r="N401" i="7"/>
  <c r="Z400" i="7"/>
  <c r="AA400" i="7" s="1"/>
  <c r="Z399" i="7"/>
  <c r="AA399" i="7" s="1"/>
  <c r="R398" i="7"/>
  <c r="P398" i="7"/>
  <c r="N398" i="7"/>
  <c r="N405" i="7" s="1"/>
  <c r="AK19" i="1"/>
  <c r="AH47" i="1"/>
  <c r="AH49" i="1" s="1"/>
  <c r="AK15" i="1" l="1"/>
  <c r="AG39" i="1"/>
  <c r="Z396" i="7" l="1"/>
  <c r="AA396" i="7" s="1"/>
  <c r="Z395" i="7"/>
  <c r="AA395" i="7" s="1"/>
  <c r="Z394" i="7"/>
  <c r="AA394" i="7" s="1"/>
  <c r="Z393" i="7"/>
  <c r="AA393" i="7" s="1"/>
  <c r="Z392" i="7"/>
  <c r="AA392" i="7" s="1"/>
  <c r="Z391" i="7"/>
  <c r="AA391" i="7" s="1"/>
  <c r="Z390" i="7"/>
  <c r="AA390" i="7" s="1"/>
  <c r="Z389" i="7"/>
  <c r="AA389" i="7" s="1"/>
  <c r="Z388" i="7"/>
  <c r="AA388" i="7" s="1"/>
  <c r="Z387" i="7"/>
  <c r="AA387" i="7" s="1"/>
  <c r="Z386" i="7"/>
  <c r="AA386" i="7" s="1"/>
  <c r="Z385" i="7"/>
  <c r="AA385" i="7" s="1"/>
  <c r="Z384" i="7"/>
  <c r="AA384" i="7" s="1"/>
  <c r="Z383" i="7"/>
  <c r="AA383" i="7" s="1"/>
  <c r="Z382" i="7"/>
  <c r="AA382" i="7" s="1"/>
  <c r="Z381" i="7"/>
  <c r="AA381" i="7" s="1"/>
  <c r="Z380" i="7"/>
  <c r="AA380" i="7" s="1"/>
  <c r="V380" i="7"/>
  <c r="V381" i="7" s="1"/>
  <c r="U380" i="7"/>
  <c r="T380" i="7"/>
  <c r="U381" i="7" s="1"/>
  <c r="S380" i="7"/>
  <c r="Q380" i="7"/>
  <c r="S381" i="7" s="1"/>
  <c r="O380" i="7"/>
  <c r="M380" i="7"/>
  <c r="L380" i="7"/>
  <c r="K380" i="7"/>
  <c r="J380" i="7"/>
  <c r="I380" i="7"/>
  <c r="H380" i="7"/>
  <c r="G380" i="7"/>
  <c r="F380" i="7"/>
  <c r="E380" i="7"/>
  <c r="D380" i="7"/>
  <c r="C380" i="7"/>
  <c r="Z379" i="7"/>
  <c r="AA379" i="7" s="1"/>
  <c r="Z378" i="7"/>
  <c r="AA378" i="7" s="1"/>
  <c r="R378" i="7"/>
  <c r="P378" i="7"/>
  <c r="N378" i="7"/>
  <c r="Z377" i="7"/>
  <c r="AA377" i="7" s="1"/>
  <c r="Z376" i="7"/>
  <c r="AA376" i="7" s="1"/>
  <c r="R376" i="7"/>
  <c r="P376" i="7"/>
  <c r="P380" i="7" s="1"/>
  <c r="N376" i="7"/>
  <c r="Z375" i="7"/>
  <c r="AA375" i="7" s="1"/>
  <c r="Z374" i="7"/>
  <c r="AA374" i="7" s="1"/>
  <c r="R373" i="7"/>
  <c r="R380" i="7" s="1"/>
  <c r="P373" i="7"/>
  <c r="N373" i="7"/>
  <c r="N380" i="7" s="1"/>
  <c r="Q381" i="7" l="1"/>
  <c r="T381" i="7"/>
  <c r="Z343" i="7"/>
  <c r="AA343" i="7" s="1"/>
  <c r="Z365" i="7"/>
  <c r="AA365" i="7" s="1"/>
  <c r="Z364" i="7"/>
  <c r="AA364" i="7" s="1"/>
  <c r="Z363" i="7"/>
  <c r="AA363" i="7" s="1"/>
  <c r="Z362" i="7"/>
  <c r="AA362" i="7" s="1"/>
  <c r="Z361" i="7"/>
  <c r="AA361" i="7" s="1"/>
  <c r="Z360" i="7"/>
  <c r="AA360" i="7" s="1"/>
  <c r="Z359" i="7"/>
  <c r="AA359" i="7" s="1"/>
  <c r="Z358" i="7"/>
  <c r="AA358" i="7" s="1"/>
  <c r="Z357" i="7"/>
  <c r="AA357" i="7" s="1"/>
  <c r="Z356" i="7"/>
  <c r="AA356" i="7" s="1"/>
  <c r="Z355" i="7"/>
  <c r="AA355" i="7" s="1"/>
  <c r="Z354" i="7"/>
  <c r="AA354" i="7" s="1"/>
  <c r="Z353" i="7"/>
  <c r="AA353" i="7" s="1"/>
  <c r="Z352" i="7"/>
  <c r="AA352" i="7" s="1"/>
  <c r="Z351" i="7"/>
  <c r="AA351" i="7" s="1"/>
  <c r="Z350" i="7"/>
  <c r="AA350" i="7" s="1"/>
  <c r="V350" i="7"/>
  <c r="U350" i="7"/>
  <c r="T350" i="7"/>
  <c r="Q350" i="7"/>
  <c r="Z349" i="7"/>
  <c r="AA349" i="7" s="1"/>
  <c r="V349" i="7"/>
  <c r="U349" i="7"/>
  <c r="T349" i="7"/>
  <c r="S349" i="7"/>
  <c r="S350" i="7" s="1"/>
  <c r="R349" i="7"/>
  <c r="Q349" i="7"/>
  <c r="O349" i="7"/>
  <c r="M349" i="7"/>
  <c r="L349" i="7"/>
  <c r="K349" i="7"/>
  <c r="J349" i="7"/>
  <c r="I349" i="7"/>
  <c r="H349" i="7"/>
  <c r="G349" i="7"/>
  <c r="F349" i="7"/>
  <c r="E349" i="7"/>
  <c r="D349" i="7"/>
  <c r="C349" i="7"/>
  <c r="Z348" i="7"/>
  <c r="AA348" i="7" s="1"/>
  <c r="Z347" i="7"/>
  <c r="AA347" i="7" s="1"/>
  <c r="R347" i="7"/>
  <c r="P347" i="7"/>
  <c r="P349" i="7" s="1"/>
  <c r="N347" i="7"/>
  <c r="Z346" i="7"/>
  <c r="AA346" i="7" s="1"/>
  <c r="Z345" i="7"/>
  <c r="AA345" i="7" s="1"/>
  <c r="R345" i="7"/>
  <c r="P345" i="7"/>
  <c r="N345" i="7"/>
  <c r="Z344" i="7"/>
  <c r="AA344" i="7" s="1"/>
  <c r="R342" i="7"/>
  <c r="P342" i="7"/>
  <c r="N342" i="7"/>
  <c r="N349" i="7" s="1"/>
  <c r="AG47" i="1" l="1"/>
  <c r="AG49" i="1" s="1"/>
  <c r="AD47" i="1" l="1"/>
  <c r="AD49" i="1" s="1"/>
  <c r="AF47" i="1"/>
  <c r="AF49" i="1" s="1"/>
  <c r="AE47" i="1"/>
  <c r="AE49" i="1" s="1"/>
  <c r="Z335" i="7"/>
  <c r="AA335" i="7" s="1"/>
  <c r="Z334" i="7"/>
  <c r="AA334" i="7" s="1"/>
  <c r="Z333" i="7"/>
  <c r="AA333" i="7" s="1"/>
  <c r="Z332" i="7"/>
  <c r="AA332" i="7" s="1"/>
  <c r="Z331" i="7"/>
  <c r="AA331" i="7" s="1"/>
  <c r="Z330" i="7"/>
  <c r="AA330" i="7" s="1"/>
  <c r="Z329" i="7"/>
  <c r="AA329" i="7" s="1"/>
  <c r="Z328" i="7"/>
  <c r="AA328" i="7" s="1"/>
  <c r="Z327" i="7"/>
  <c r="AA327" i="7" s="1"/>
  <c r="Z326" i="7"/>
  <c r="AA326" i="7" s="1"/>
  <c r="Z325" i="7"/>
  <c r="AA325" i="7" s="1"/>
  <c r="Z324" i="7"/>
  <c r="AA324" i="7" s="1"/>
  <c r="Z323" i="7"/>
  <c r="AA323" i="7" s="1"/>
  <c r="Z322" i="7"/>
  <c r="AA322" i="7" s="1"/>
  <c r="Z321" i="7"/>
  <c r="AA321" i="7" s="1"/>
  <c r="Z320" i="7"/>
  <c r="AA320" i="7" s="1"/>
  <c r="Z319" i="7"/>
  <c r="AA319" i="7" s="1"/>
  <c r="Z318" i="7"/>
  <c r="AA318" i="7" s="1"/>
  <c r="Z317" i="7"/>
  <c r="AA317" i="7" s="1"/>
  <c r="R317" i="7"/>
  <c r="P317" i="7"/>
  <c r="N317" i="7"/>
  <c r="Z316" i="7"/>
  <c r="AA316" i="7" s="1"/>
  <c r="Z315" i="7"/>
  <c r="AA315" i="7" s="1"/>
  <c r="R315" i="7"/>
  <c r="P315" i="7"/>
  <c r="N315" i="7"/>
  <c r="Z314" i="7"/>
  <c r="AA314" i="7" s="1"/>
  <c r="Z313" i="7"/>
  <c r="AA313" i="7" s="1"/>
  <c r="R312" i="7"/>
  <c r="P312" i="7"/>
  <c r="N312" i="7"/>
  <c r="AF39" i="1"/>
  <c r="AG40" i="1" l="1"/>
  <c r="Z283" i="7"/>
  <c r="AA283" i="7" s="1"/>
  <c r="Z305" i="7"/>
  <c r="AA305" i="7" s="1"/>
  <c r="Z304" i="7"/>
  <c r="AA304" i="7" s="1"/>
  <c r="Z303" i="7"/>
  <c r="AA303" i="7" s="1"/>
  <c r="Z302" i="7"/>
  <c r="AA302" i="7" s="1"/>
  <c r="Z301" i="7"/>
  <c r="AA301" i="7" s="1"/>
  <c r="Z300" i="7"/>
  <c r="AA300" i="7" s="1"/>
  <c r="Z299" i="7"/>
  <c r="AA299" i="7" s="1"/>
  <c r="Z298" i="7"/>
  <c r="AA298" i="7" s="1"/>
  <c r="Z297" i="7"/>
  <c r="AA297" i="7" s="1"/>
  <c r="Z296" i="7"/>
  <c r="AA296" i="7" s="1"/>
  <c r="Z295" i="7"/>
  <c r="AA295" i="7" s="1"/>
  <c r="Z294" i="7"/>
  <c r="AA294" i="7" s="1"/>
  <c r="Z293" i="7"/>
  <c r="AA293" i="7" s="1"/>
  <c r="Z292" i="7"/>
  <c r="AA292" i="7" s="1"/>
  <c r="Z291" i="7"/>
  <c r="AA291" i="7" s="1"/>
  <c r="Z290" i="7"/>
  <c r="AA290" i="7" s="1"/>
  <c r="Z289" i="7"/>
  <c r="AA289" i="7" s="1"/>
  <c r="Z288" i="7"/>
  <c r="AA288" i="7" s="1"/>
  <c r="Z287" i="7"/>
  <c r="AA287" i="7" s="1"/>
  <c r="R287" i="7"/>
  <c r="P287" i="7"/>
  <c r="N287" i="7"/>
  <c r="Z286" i="7"/>
  <c r="AA286" i="7" s="1"/>
  <c r="Z285" i="7"/>
  <c r="AA285" i="7" s="1"/>
  <c r="R285" i="7"/>
  <c r="P285" i="7"/>
  <c r="N285" i="7"/>
  <c r="Z284" i="7"/>
  <c r="AA284" i="7" s="1"/>
  <c r="R282" i="7"/>
  <c r="P282" i="7"/>
  <c r="N282" i="7"/>
  <c r="Z280" i="7" l="1"/>
  <c r="AA280" i="7" s="1"/>
  <c r="Z279" i="7"/>
  <c r="AA279" i="7" s="1"/>
  <c r="Z278" i="7"/>
  <c r="AA278" i="7" s="1"/>
  <c r="Z277" i="7"/>
  <c r="AA277" i="7" s="1"/>
  <c r="Z276" i="7"/>
  <c r="AA276" i="7" s="1"/>
  <c r="Z275" i="7"/>
  <c r="AA275" i="7" s="1"/>
  <c r="Z274" i="7"/>
  <c r="AA274" i="7" s="1"/>
  <c r="Z273" i="7"/>
  <c r="AA273" i="7" s="1"/>
  <c r="Z272" i="7"/>
  <c r="AA272" i="7" s="1"/>
  <c r="Z271" i="7"/>
  <c r="AA271" i="7" s="1"/>
  <c r="Z270" i="7"/>
  <c r="AA270" i="7" s="1"/>
  <c r="Z269" i="7"/>
  <c r="AA269" i="7" s="1"/>
  <c r="Z268" i="7"/>
  <c r="AA268" i="7" s="1"/>
  <c r="Z267" i="7"/>
  <c r="AA267" i="7" s="1"/>
  <c r="Z266" i="7"/>
  <c r="AA266" i="7" s="1"/>
  <c r="Z265" i="7"/>
  <c r="AA265" i="7" s="1"/>
  <c r="Z264" i="7"/>
  <c r="AA264" i="7" s="1"/>
  <c r="Z263" i="7"/>
  <c r="AA263" i="7" s="1"/>
  <c r="Z262" i="7"/>
  <c r="AA262" i="7" s="1"/>
  <c r="Z261" i="7"/>
  <c r="AA261" i="7" s="1"/>
  <c r="Z260" i="7"/>
  <c r="AA260" i="7" s="1"/>
  <c r="Z259" i="7"/>
  <c r="AA259" i="7" s="1"/>
  <c r="Z258" i="7"/>
  <c r="AA258" i="7" s="1"/>
  <c r="R230" i="7" l="1"/>
  <c r="P230" i="7"/>
  <c r="N230" i="7"/>
  <c r="Z253" i="7"/>
  <c r="AA253" i="7" s="1"/>
  <c r="Z252" i="7"/>
  <c r="AA252" i="7" s="1"/>
  <c r="Z251" i="7"/>
  <c r="AA251" i="7" s="1"/>
  <c r="Z250" i="7"/>
  <c r="AA250" i="7" s="1"/>
  <c r="Z249" i="7"/>
  <c r="AA249" i="7" s="1"/>
  <c r="Z248" i="7"/>
  <c r="AA248" i="7" s="1"/>
  <c r="Z247" i="7"/>
  <c r="AA247" i="7" s="1"/>
  <c r="Z246" i="7"/>
  <c r="AA246" i="7" s="1"/>
  <c r="Z245" i="7"/>
  <c r="AA245" i="7" s="1"/>
  <c r="Z244" i="7"/>
  <c r="AA244" i="7" s="1"/>
  <c r="Z243" i="7"/>
  <c r="AA243" i="7" s="1"/>
  <c r="Z242" i="7"/>
  <c r="AA242" i="7" s="1"/>
  <c r="Z241" i="7"/>
  <c r="AA241" i="7" s="1"/>
  <c r="Z240" i="7"/>
  <c r="AA240" i="7" s="1"/>
  <c r="Z239" i="7"/>
  <c r="AA239" i="7" s="1"/>
  <c r="Z238" i="7"/>
  <c r="AA238" i="7" s="1"/>
  <c r="Z237" i="7"/>
  <c r="AA237" i="7" s="1"/>
  <c r="Z236" i="7"/>
  <c r="AA236" i="7" s="1"/>
  <c r="Z235" i="7"/>
  <c r="AA235" i="7" s="1"/>
  <c r="Z234" i="7"/>
  <c r="AA234" i="7" s="1"/>
  <c r="Z233" i="7"/>
  <c r="AA233" i="7" s="1"/>
  <c r="Z232" i="7"/>
  <c r="AA232" i="7" s="1"/>
  <c r="Z231" i="7"/>
  <c r="AA231" i="7" s="1"/>
  <c r="AG55" i="6" l="1"/>
  <c r="AF55" i="6"/>
  <c r="AF56" i="6" s="1"/>
  <c r="AH54" i="6"/>
  <c r="AI54" i="6" s="1"/>
  <c r="AH53" i="6"/>
  <c r="AH57" i="6" l="1"/>
  <c r="AI57" i="6" s="1"/>
  <c r="AG56" i="6"/>
  <c r="AH56" i="6" s="1"/>
  <c r="AI56" i="6" s="1"/>
  <c r="AH55" i="6"/>
  <c r="AI55" i="6" s="1"/>
  <c r="AI53" i="6"/>
  <c r="Z227" i="7" l="1"/>
  <c r="AA227" i="7" s="1"/>
  <c r="Z226" i="7"/>
  <c r="AA226" i="7" s="1"/>
  <c r="Z225" i="7"/>
  <c r="AA225" i="7" s="1"/>
  <c r="Z224" i="7"/>
  <c r="AA224" i="7" s="1"/>
  <c r="Z223" i="7"/>
  <c r="AA223" i="7" s="1"/>
  <c r="Z222" i="7"/>
  <c r="AA222" i="7" s="1"/>
  <c r="Z221" i="7"/>
  <c r="AA221" i="7" s="1"/>
  <c r="Z220" i="7"/>
  <c r="AA220" i="7" s="1"/>
  <c r="Z219" i="7"/>
  <c r="AA219" i="7" s="1"/>
  <c r="Z218" i="7"/>
  <c r="AA218" i="7" s="1"/>
  <c r="Z217" i="7"/>
  <c r="AA217" i="7" s="1"/>
  <c r="Z216" i="7"/>
  <c r="AA216" i="7" s="1"/>
  <c r="Z215" i="7"/>
  <c r="AA215" i="7" s="1"/>
  <c r="Z214" i="7"/>
  <c r="AA214" i="7" s="1"/>
  <c r="Z213" i="7"/>
  <c r="AA213" i="7" s="1"/>
  <c r="Z212" i="7"/>
  <c r="AA212" i="7" s="1"/>
  <c r="Z211" i="7"/>
  <c r="AA211" i="7" s="1"/>
  <c r="Z210" i="7"/>
  <c r="AA210" i="7" s="1"/>
  <c r="Z209" i="7"/>
  <c r="AA209" i="7" s="1"/>
  <c r="Z208" i="7"/>
  <c r="AA208" i="7" s="1"/>
  <c r="Z207" i="7"/>
  <c r="AA207" i="7" s="1"/>
  <c r="Z206" i="7"/>
  <c r="AA206" i="7" s="1"/>
  <c r="Z205" i="7"/>
  <c r="AA205" i="7" s="1"/>
  <c r="AG48" i="6" l="1"/>
  <c r="AG49" i="6" s="1"/>
  <c r="AH49" i="6" s="1"/>
  <c r="AI49" i="6" s="1"/>
  <c r="AF48" i="6"/>
  <c r="AF49" i="6" s="1"/>
  <c r="AH47" i="6"/>
  <c r="AI47" i="6" s="1"/>
  <c r="AH46" i="6"/>
  <c r="AI46" i="6" s="1"/>
  <c r="N52" i="6"/>
  <c r="P52" i="6"/>
  <c r="R52" i="6"/>
  <c r="N59" i="6"/>
  <c r="P59" i="6"/>
  <c r="R59" i="6"/>
  <c r="AH50" i="6" l="1"/>
  <c r="AI50" i="6" s="1"/>
  <c r="AH48" i="6"/>
  <c r="AI48" i="6" s="1"/>
  <c r="AH40" i="6" l="1"/>
  <c r="N176" i="7" l="1"/>
  <c r="P176" i="7"/>
  <c r="R176" i="7"/>
  <c r="Z177" i="7"/>
  <c r="AA177" i="7" s="1"/>
  <c r="Z199" i="7"/>
  <c r="AA199" i="7" s="1"/>
  <c r="Z198" i="7"/>
  <c r="AA198" i="7" s="1"/>
  <c r="Z197" i="7"/>
  <c r="AA197" i="7" s="1"/>
  <c r="Z196" i="7"/>
  <c r="AA196" i="7" s="1"/>
  <c r="Z195" i="7"/>
  <c r="AA195" i="7" s="1"/>
  <c r="Z194" i="7"/>
  <c r="AA194" i="7" s="1"/>
  <c r="Z193" i="7"/>
  <c r="AA193" i="7" s="1"/>
  <c r="Z192" i="7"/>
  <c r="AA192" i="7" s="1"/>
  <c r="Z191" i="7"/>
  <c r="AA191" i="7" s="1"/>
  <c r="Z190" i="7"/>
  <c r="AA190" i="7" s="1"/>
  <c r="Z189" i="7"/>
  <c r="AA189" i="7" s="1"/>
  <c r="Z188" i="7"/>
  <c r="AA188" i="7" s="1"/>
  <c r="Z187" i="7"/>
  <c r="AA187" i="7" s="1"/>
  <c r="Z186" i="7"/>
  <c r="AA186" i="7" s="1"/>
  <c r="Z185" i="7"/>
  <c r="AA185" i="7" s="1"/>
  <c r="Z184" i="7"/>
  <c r="AA184" i="7" s="1"/>
  <c r="Z183" i="7"/>
  <c r="AA183" i="7" s="1"/>
  <c r="Z182" i="7"/>
  <c r="AA182" i="7" s="1"/>
  <c r="Z181" i="7"/>
  <c r="AA181" i="7" s="1"/>
  <c r="Z180" i="7"/>
  <c r="AA180" i="7" s="1"/>
  <c r="Z179" i="7"/>
  <c r="AA179" i="7" s="1"/>
  <c r="Z178" i="7"/>
  <c r="AA178" i="7" s="1"/>
  <c r="AH36" i="6"/>
  <c r="AH33" i="6"/>
  <c r="AG34" i="6"/>
  <c r="AG35" i="6" s="1"/>
  <c r="AI40" i="6" l="1"/>
  <c r="AG41" i="6"/>
  <c r="AF41" i="6"/>
  <c r="AF42" i="6" s="1"/>
  <c r="AH39" i="6"/>
  <c r="N45" i="6"/>
  <c r="P45" i="6"/>
  <c r="R45" i="6"/>
  <c r="AH43" i="6" l="1"/>
  <c r="AI43" i="6" s="1"/>
  <c r="AG42" i="6"/>
  <c r="AH42" i="6" s="1"/>
  <c r="AI42" i="6" s="1"/>
  <c r="AH41" i="6"/>
  <c r="AI39" i="6"/>
  <c r="AI33" i="6"/>
  <c r="AH29" i="6"/>
  <c r="AI29" i="6" s="1"/>
  <c r="AH22" i="6"/>
  <c r="AI41" i="6" l="1"/>
  <c r="AK27" i="1"/>
  <c r="AK29" i="1"/>
  <c r="AK31" i="1"/>
  <c r="AK33" i="1"/>
  <c r="AK35" i="1"/>
  <c r="AK37" i="1"/>
  <c r="Z169" i="7"/>
  <c r="AA169" i="7" s="1"/>
  <c r="Z168" i="7"/>
  <c r="AA168" i="7" s="1"/>
  <c r="Z167" i="7"/>
  <c r="AA167" i="7" s="1"/>
  <c r="Z166" i="7"/>
  <c r="AA166" i="7" s="1"/>
  <c r="Z165" i="7"/>
  <c r="AA165" i="7" s="1"/>
  <c r="Z164" i="7"/>
  <c r="AA164" i="7" s="1"/>
  <c r="Z163" i="7"/>
  <c r="AA163" i="7" s="1"/>
  <c r="Z162" i="7"/>
  <c r="AA162" i="7" s="1"/>
  <c r="Z161" i="7"/>
  <c r="AA161" i="7" s="1"/>
  <c r="Z160" i="7"/>
  <c r="AA160" i="7" s="1"/>
  <c r="Z159" i="7"/>
  <c r="AA159" i="7" s="1"/>
  <c r="Z158" i="7"/>
  <c r="AA158" i="7" s="1"/>
  <c r="Z157" i="7"/>
  <c r="AA157" i="7" s="1"/>
  <c r="Z156" i="7"/>
  <c r="AA156" i="7" s="1"/>
  <c r="Z155" i="7"/>
  <c r="AA155" i="7" s="1"/>
  <c r="Z154" i="7"/>
  <c r="AA154" i="7" s="1"/>
  <c r="Z153" i="7"/>
  <c r="AA153" i="7" s="1"/>
  <c r="Z152" i="7"/>
  <c r="AA152" i="7" s="1"/>
  <c r="Z151" i="7"/>
  <c r="AA151" i="7" s="1"/>
  <c r="Z150" i="7"/>
  <c r="AA150" i="7" s="1"/>
  <c r="Z149" i="7"/>
  <c r="AA149" i="7" s="1"/>
  <c r="Z148" i="7"/>
  <c r="AA148" i="7" s="1"/>
  <c r="Z147" i="7"/>
  <c r="AA147" i="7" s="1"/>
  <c r="AH32" i="6" l="1"/>
  <c r="AI36" i="6"/>
  <c r="AF34" i="6"/>
  <c r="AF35" i="6" s="1"/>
  <c r="AH35" i="6" s="1"/>
  <c r="AI35" i="6" s="1"/>
  <c r="AI32" i="6" l="1"/>
  <c r="AH34" i="6"/>
  <c r="AI34" i="6"/>
  <c r="AG27" i="6"/>
  <c r="AG28" i="6" s="1"/>
  <c r="AF27" i="6"/>
  <c r="AF28" i="6" s="1"/>
  <c r="AH26" i="6"/>
  <c r="AI26" i="6" s="1"/>
  <c r="AH27" i="6" l="1"/>
  <c r="AI27" i="6" s="1"/>
  <c r="AI22" i="6"/>
  <c r="AH18" i="6"/>
  <c r="Z120" i="7"/>
  <c r="AA120" i="7" s="1"/>
  <c r="Z90" i="7"/>
  <c r="Z143" i="7"/>
  <c r="AA143" i="7" s="1"/>
  <c r="Z142" i="7"/>
  <c r="AA142" i="7" s="1"/>
  <c r="Z141" i="7"/>
  <c r="AA141" i="7" s="1"/>
  <c r="Z140" i="7"/>
  <c r="AA140" i="7" s="1"/>
  <c r="Z139" i="7"/>
  <c r="AA139" i="7" s="1"/>
  <c r="Z138" i="7"/>
  <c r="AA138" i="7" s="1"/>
  <c r="Z137" i="7"/>
  <c r="AA137" i="7" s="1"/>
  <c r="Z136" i="7"/>
  <c r="AA136" i="7" s="1"/>
  <c r="Z135" i="7"/>
  <c r="AA135" i="7" s="1"/>
  <c r="Z134" i="7"/>
  <c r="AA134" i="7" s="1"/>
  <c r="Z133" i="7"/>
  <c r="AA133" i="7" s="1"/>
  <c r="Z132" i="7"/>
  <c r="AA132" i="7" s="1"/>
  <c r="Z131" i="7"/>
  <c r="AA131" i="7" s="1"/>
  <c r="Z130" i="7"/>
  <c r="AA130" i="7" s="1"/>
  <c r="Z129" i="7"/>
  <c r="AA129" i="7" s="1"/>
  <c r="Z128" i="7"/>
  <c r="AA128" i="7" s="1"/>
  <c r="Z127" i="7"/>
  <c r="AA127" i="7" s="1"/>
  <c r="Z126" i="7"/>
  <c r="AA126" i="7" s="1"/>
  <c r="Z125" i="7"/>
  <c r="AA125" i="7" s="1"/>
  <c r="Z124" i="7"/>
  <c r="AA124" i="7" s="1"/>
  <c r="Z123" i="7"/>
  <c r="AA123" i="7" s="1"/>
  <c r="Z122" i="7"/>
  <c r="AA122" i="7" s="1"/>
  <c r="Z121" i="7"/>
  <c r="AA121" i="7" s="1"/>
  <c r="AI25" i="6" l="1"/>
  <c r="Z115" i="7"/>
  <c r="Z113" i="7"/>
  <c r="AA113" i="7" s="1"/>
  <c r="Z112" i="7"/>
  <c r="AA112" i="7" s="1"/>
  <c r="Z111" i="7"/>
  <c r="AA111" i="7" s="1"/>
  <c r="Z110" i="7"/>
  <c r="AA110" i="7" s="1"/>
  <c r="Z109" i="7"/>
  <c r="AA109" i="7" s="1"/>
  <c r="Z108" i="7"/>
  <c r="AA108" i="7" s="1"/>
  <c r="Z107" i="7"/>
  <c r="AA107" i="7" s="1"/>
  <c r="Z106" i="7"/>
  <c r="AA106" i="7" s="1"/>
  <c r="Z105" i="7"/>
  <c r="AA105" i="7" s="1"/>
  <c r="Z104" i="7"/>
  <c r="AA104" i="7" s="1"/>
  <c r="Z103" i="7"/>
  <c r="AA103" i="7" s="1"/>
  <c r="Z102" i="7"/>
  <c r="AA102" i="7" s="1"/>
  <c r="Z101" i="7"/>
  <c r="AA101" i="7" s="1"/>
  <c r="Z100" i="7"/>
  <c r="AA100" i="7" s="1"/>
  <c r="Z99" i="7"/>
  <c r="AA99" i="7" s="1"/>
  <c r="Z98" i="7"/>
  <c r="AA98" i="7" s="1"/>
  <c r="Z97" i="7"/>
  <c r="AA97" i="7" s="1"/>
  <c r="Z96" i="7"/>
  <c r="AA96" i="7" s="1"/>
  <c r="Z95" i="7"/>
  <c r="AA95" i="7" s="1"/>
  <c r="Z94" i="7"/>
  <c r="AA94" i="7" s="1"/>
  <c r="Z93" i="7"/>
  <c r="AA93" i="7" s="1"/>
  <c r="Z92" i="7"/>
  <c r="AA92" i="7" s="1"/>
  <c r="Z91" i="7"/>
  <c r="AA91" i="7" s="1"/>
  <c r="Z88" i="7"/>
  <c r="AA88" i="7" s="1"/>
  <c r="Z87" i="7"/>
  <c r="AA87" i="7" s="1"/>
  <c r="Z86" i="7"/>
  <c r="AA86" i="7" s="1"/>
  <c r="Z85" i="7"/>
  <c r="AA85" i="7" s="1"/>
  <c r="Z84" i="7"/>
  <c r="AA84" i="7" s="1"/>
  <c r="Z83" i="7"/>
  <c r="AA83" i="7" s="1"/>
  <c r="Z82" i="7"/>
  <c r="AA82" i="7" s="1"/>
  <c r="Z81" i="7"/>
  <c r="AA81" i="7" s="1"/>
  <c r="Z80" i="7"/>
  <c r="AA80" i="7" s="1"/>
  <c r="Z79" i="7"/>
  <c r="AA79" i="7" s="1"/>
  <c r="Z78" i="7"/>
  <c r="AA78" i="7" s="1"/>
  <c r="Z77" i="7"/>
  <c r="AA77" i="7" s="1"/>
  <c r="Z76" i="7"/>
  <c r="AA76" i="7" s="1"/>
  <c r="Z75" i="7"/>
  <c r="AA75" i="7" s="1"/>
  <c r="Z74" i="7"/>
  <c r="AA74" i="7" s="1"/>
  <c r="Z73" i="7"/>
  <c r="AA73" i="7" s="1"/>
  <c r="Z72" i="7"/>
  <c r="AA72" i="7" s="1"/>
  <c r="Z71" i="7"/>
  <c r="AA71" i="7" s="1"/>
  <c r="Z70" i="7"/>
  <c r="AA70" i="7" s="1"/>
  <c r="Z69" i="7"/>
  <c r="AA69" i="7" s="1"/>
  <c r="Z68" i="7"/>
  <c r="AA68" i="7" s="1"/>
  <c r="Z67" i="7"/>
  <c r="AA67" i="7" s="1"/>
  <c r="Z66" i="7"/>
  <c r="AA66" i="7" s="1"/>
  <c r="Z41" i="7"/>
  <c r="AA41" i="7" s="1"/>
  <c r="Z42" i="7"/>
  <c r="AA42" i="7" s="1"/>
  <c r="Z43" i="7"/>
  <c r="AA43" i="7" s="1"/>
  <c r="Z44" i="7"/>
  <c r="AA44" i="7" s="1"/>
  <c r="Z45" i="7"/>
  <c r="AA45" i="7" s="1"/>
  <c r="Z46" i="7"/>
  <c r="AA46" i="7" s="1"/>
  <c r="Z47" i="7"/>
  <c r="AA47" i="7" s="1"/>
  <c r="Z48" i="7"/>
  <c r="AA48" i="7" s="1"/>
  <c r="Z49" i="7"/>
  <c r="AA49" i="7" s="1"/>
  <c r="Z50" i="7"/>
  <c r="AA50" i="7" s="1"/>
  <c r="Z51" i="7"/>
  <c r="AA51" i="7" s="1"/>
  <c r="Z52" i="7"/>
  <c r="AA52" i="7" s="1"/>
  <c r="Z53" i="7"/>
  <c r="AA53" i="7" s="1"/>
  <c r="Z54" i="7"/>
  <c r="AA54" i="7" s="1"/>
  <c r="Z55" i="7"/>
  <c r="AA55" i="7" s="1"/>
  <c r="Z56" i="7"/>
  <c r="AA56" i="7" s="1"/>
  <c r="Z57" i="7"/>
  <c r="AA57" i="7" s="1"/>
  <c r="Z58" i="7"/>
  <c r="AA58" i="7" s="1"/>
  <c r="Z59" i="7"/>
  <c r="AA59" i="7" s="1"/>
  <c r="Z60" i="7"/>
  <c r="AA60" i="7" s="1"/>
  <c r="Z61" i="7"/>
  <c r="AA61" i="7" s="1"/>
  <c r="Z62" i="7"/>
  <c r="AA62" i="7" s="1"/>
  <c r="Z63" i="7"/>
  <c r="AA63" i="7" s="1"/>
  <c r="AH15" i="6" l="1"/>
  <c r="AI15" i="6" s="1"/>
  <c r="AG20" i="6"/>
  <c r="AG21" i="6" s="1"/>
  <c r="AF20" i="6"/>
  <c r="AF21" i="6" s="1"/>
  <c r="AH19" i="6"/>
  <c r="AI19" i="6" s="1"/>
  <c r="AH20" i="6" l="1"/>
  <c r="AI20" i="6" s="1"/>
  <c r="AI18" i="6"/>
  <c r="AG61" i="6" l="1"/>
  <c r="AH67" i="6" s="1"/>
  <c r="AF61" i="6"/>
  <c r="AH17" i="6"/>
  <c r="R17" i="6"/>
  <c r="P17" i="6"/>
  <c r="N17" i="6"/>
  <c r="AG67" i="6"/>
  <c r="AF67" i="6"/>
  <c r="AE67" i="6"/>
  <c r="AH65" i="6"/>
  <c r="AG65" i="6"/>
  <c r="AF65" i="6"/>
  <c r="AE65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Q61" i="6"/>
  <c r="O61" i="6"/>
  <c r="M61" i="6"/>
  <c r="L61" i="6"/>
  <c r="K61" i="6"/>
  <c r="J61" i="6"/>
  <c r="I61" i="6"/>
  <c r="H61" i="6"/>
  <c r="G61" i="6"/>
  <c r="F61" i="6"/>
  <c r="E61" i="6"/>
  <c r="D61" i="6"/>
  <c r="C61" i="6"/>
  <c r="R38" i="6"/>
  <c r="P38" i="6"/>
  <c r="N38" i="6"/>
  <c r="R31" i="6"/>
  <c r="P31" i="6"/>
  <c r="N31" i="6"/>
  <c r="R23" i="6"/>
  <c r="P23" i="6"/>
  <c r="N23" i="6"/>
  <c r="R15" i="6"/>
  <c r="P15" i="6"/>
  <c r="N15" i="6"/>
  <c r="AH14" i="6"/>
  <c r="AH13" i="6"/>
  <c r="AI13" i="6" s="1"/>
  <c r="R13" i="6"/>
  <c r="P13" i="6"/>
  <c r="N13" i="6"/>
  <c r="AH12" i="6"/>
  <c r="AH11" i="6"/>
  <c r="AI11" i="6" s="1"/>
  <c r="R11" i="6"/>
  <c r="P11" i="6"/>
  <c r="N11" i="6"/>
  <c r="AH10" i="6"/>
  <c r="AH9" i="6"/>
  <c r="AI9" i="6" s="1"/>
  <c r="R9" i="6"/>
  <c r="P9" i="6"/>
  <c r="N9" i="6"/>
  <c r="AE69" i="6" l="1"/>
  <c r="AE71" i="6" s="1"/>
  <c r="AG69" i="6"/>
  <c r="AG71" i="6" s="1"/>
  <c r="U62" i="6"/>
  <c r="AF69" i="6"/>
  <c r="AF71" i="6" s="1"/>
  <c r="X62" i="6"/>
  <c r="Z62" i="6"/>
  <c r="V62" i="6"/>
  <c r="Y62" i="6"/>
  <c r="AA62" i="6"/>
  <c r="W62" i="6"/>
  <c r="AB62" i="6"/>
  <c r="P61" i="6"/>
  <c r="R61" i="6"/>
  <c r="AC62" i="6"/>
  <c r="N61" i="6"/>
  <c r="Q62" i="6"/>
  <c r="AD62" i="6"/>
  <c r="T62" i="6"/>
  <c r="AF62" i="6"/>
  <c r="AH69" i="6"/>
  <c r="AH71" i="6" s="1"/>
  <c r="S62" i="6"/>
  <c r="AE62" i="6"/>
  <c r="Z16" i="7"/>
  <c r="AA16" i="7" s="1"/>
  <c r="Z17" i="7"/>
  <c r="AA17" i="7" s="1"/>
  <c r="Z18" i="7"/>
  <c r="AA18" i="7" s="1"/>
  <c r="Z19" i="7"/>
  <c r="AA19" i="7" s="1"/>
  <c r="Z20" i="7"/>
  <c r="AA20" i="7" s="1"/>
  <c r="Z21" i="7"/>
  <c r="AA21" i="7" s="1"/>
  <c r="Z22" i="7"/>
  <c r="AA22" i="7" s="1"/>
  <c r="Z23" i="7"/>
  <c r="AA23" i="7" s="1"/>
  <c r="Z24" i="7"/>
  <c r="AA24" i="7" s="1"/>
  <c r="Z25" i="7"/>
  <c r="AA25" i="7" s="1"/>
  <c r="Z26" i="7"/>
  <c r="AA26" i="7" s="1"/>
  <c r="Z27" i="7"/>
  <c r="AA27" i="7" s="1"/>
  <c r="Z28" i="7"/>
  <c r="AA28" i="7" s="1"/>
  <c r="Z29" i="7"/>
  <c r="AA29" i="7" s="1"/>
  <c r="Z30" i="7"/>
  <c r="AA30" i="7" s="1"/>
  <c r="Z31" i="7"/>
  <c r="AA31" i="7" s="1"/>
  <c r="Z32" i="7"/>
  <c r="AA32" i="7" s="1"/>
  <c r="Z33" i="7"/>
  <c r="AA33" i="7" s="1"/>
  <c r="Z34" i="7"/>
  <c r="AA34" i="7" s="1"/>
  <c r="Z35" i="7"/>
  <c r="AA35" i="7" s="1"/>
  <c r="Z36" i="7"/>
  <c r="AA36" i="7" s="1"/>
  <c r="Z37" i="7"/>
  <c r="AA37" i="7" s="1"/>
  <c r="Z38" i="7"/>
  <c r="AA38" i="7" s="1"/>
  <c r="Z15" i="7"/>
  <c r="AA15" i="7" s="1"/>
  <c r="V264" i="7"/>
  <c r="U264" i="7"/>
  <c r="T264" i="7"/>
  <c r="S264" i="7"/>
  <c r="Q264" i="7"/>
  <c r="O264" i="7"/>
  <c r="M264" i="7"/>
  <c r="L264" i="7"/>
  <c r="K264" i="7"/>
  <c r="J264" i="7"/>
  <c r="I264" i="7"/>
  <c r="H264" i="7"/>
  <c r="G264" i="7"/>
  <c r="F264" i="7"/>
  <c r="E264" i="7"/>
  <c r="D264" i="7"/>
  <c r="C264" i="7"/>
  <c r="R262" i="7"/>
  <c r="P262" i="7"/>
  <c r="N262" i="7"/>
  <c r="R260" i="7"/>
  <c r="P260" i="7"/>
  <c r="N260" i="7"/>
  <c r="R257" i="7"/>
  <c r="P257" i="7"/>
  <c r="N257" i="7"/>
  <c r="R204" i="7"/>
  <c r="P204" i="7"/>
  <c r="N204" i="7"/>
  <c r="R146" i="7"/>
  <c r="P146" i="7"/>
  <c r="N146" i="7"/>
  <c r="R120" i="7"/>
  <c r="P120" i="7"/>
  <c r="N120" i="7"/>
  <c r="AA90" i="7"/>
  <c r="R90" i="7"/>
  <c r="P90" i="7"/>
  <c r="N90" i="7"/>
  <c r="Z65" i="7"/>
  <c r="AA65" i="7" s="1"/>
  <c r="R65" i="7"/>
  <c r="P65" i="7"/>
  <c r="N65" i="7"/>
  <c r="Z64" i="7"/>
  <c r="Z40" i="7"/>
  <c r="AA40" i="7" s="1"/>
  <c r="R40" i="7"/>
  <c r="P40" i="7"/>
  <c r="N40" i="7"/>
  <c r="R15" i="7"/>
  <c r="P15" i="7"/>
  <c r="N15" i="7"/>
  <c r="E289" i="7" l="1"/>
  <c r="E319" i="7" s="1"/>
  <c r="F289" i="7"/>
  <c r="F319" i="7"/>
  <c r="D289" i="7"/>
  <c r="D319" i="7" s="1"/>
  <c r="G289" i="7"/>
  <c r="G319" i="7" s="1"/>
  <c r="H289" i="7"/>
  <c r="H319" i="7"/>
  <c r="I289" i="7"/>
  <c r="I319" i="7"/>
  <c r="P319" i="7"/>
  <c r="J289" i="7"/>
  <c r="J319" i="7" s="1"/>
  <c r="M289" i="7"/>
  <c r="M319" i="7"/>
  <c r="O289" i="7"/>
  <c r="O319" i="7" s="1"/>
  <c r="L289" i="7"/>
  <c r="L319" i="7" s="1"/>
  <c r="C289" i="7"/>
  <c r="C319" i="7"/>
  <c r="K289" i="7"/>
  <c r="K319" i="7"/>
  <c r="S319" i="7"/>
  <c r="AH61" i="6"/>
  <c r="V265" i="7"/>
  <c r="V289" i="7" s="1"/>
  <c r="T265" i="7"/>
  <c r="T289" i="7" s="1"/>
  <c r="Q265" i="7"/>
  <c r="Q289" i="7" s="1"/>
  <c r="P264" i="7"/>
  <c r="P289" i="7" s="1"/>
  <c r="S265" i="7"/>
  <c r="S289" i="7" s="1"/>
  <c r="S290" i="7" s="1"/>
  <c r="N264" i="7"/>
  <c r="N289" i="7" s="1"/>
  <c r="N319" i="7" s="1"/>
  <c r="U265" i="7"/>
  <c r="U289" i="7" s="1"/>
  <c r="U290" i="7" s="1"/>
  <c r="R264" i="7"/>
  <c r="R289" i="7" s="1"/>
  <c r="AK21" i="1"/>
  <c r="Q290" i="7" l="1"/>
  <c r="Q319" i="7" s="1"/>
  <c r="Q320" i="7" s="1"/>
  <c r="R319" i="7"/>
  <c r="U319" i="7"/>
  <c r="T290" i="7"/>
  <c r="T319" i="7" s="1"/>
  <c r="V290" i="7"/>
  <c r="V319" i="7" s="1"/>
  <c r="V320" i="7" s="1"/>
  <c r="U320" i="7" l="1"/>
  <c r="T320" i="7"/>
  <c r="S320" i="7"/>
  <c r="AE39" i="1" l="1"/>
  <c r="AD39" i="1"/>
  <c r="C15" i="5"/>
  <c r="D23" i="5" s="1"/>
  <c r="E23" i="5" s="1"/>
  <c r="E20" i="5"/>
  <c r="F20" i="5"/>
  <c r="D13" i="5"/>
  <c r="D11" i="5"/>
  <c r="D9" i="5"/>
  <c r="D7" i="5"/>
  <c r="D15" i="5" s="1"/>
  <c r="AC39" i="1"/>
  <c r="AB39" i="1"/>
  <c r="AA39" i="1"/>
  <c r="Z39" i="1"/>
  <c r="Y39" i="1"/>
  <c r="X39" i="1"/>
  <c r="W39" i="1"/>
  <c r="V39" i="1"/>
  <c r="C18" i="4"/>
  <c r="B17" i="4"/>
  <c r="C16" i="4"/>
  <c r="B15" i="4"/>
  <c r="D17" i="2"/>
  <c r="C17" i="2"/>
  <c r="N15" i="1"/>
  <c r="P15" i="1"/>
  <c r="R15" i="1"/>
  <c r="N17" i="1"/>
  <c r="P17" i="1"/>
  <c r="R17" i="1"/>
  <c r="N19" i="1"/>
  <c r="P19" i="1"/>
  <c r="R19" i="1"/>
  <c r="N21" i="1"/>
  <c r="P21" i="1"/>
  <c r="R21" i="1"/>
  <c r="N23" i="1"/>
  <c r="P23" i="1"/>
  <c r="R23" i="1"/>
  <c r="N25" i="1"/>
  <c r="P25" i="1"/>
  <c r="R25" i="1"/>
  <c r="N27" i="1"/>
  <c r="P27" i="1"/>
  <c r="R27" i="1"/>
  <c r="N29" i="1"/>
  <c r="P29" i="1"/>
  <c r="R29" i="1"/>
  <c r="N31" i="1"/>
  <c r="P31" i="1"/>
  <c r="R31" i="1"/>
  <c r="N33" i="1"/>
  <c r="P33" i="1"/>
  <c r="R33" i="1"/>
  <c r="N35" i="1"/>
  <c r="P35" i="1"/>
  <c r="R35" i="1"/>
  <c r="N37" i="1"/>
  <c r="P37" i="1"/>
  <c r="R37" i="1"/>
  <c r="C39" i="1"/>
  <c r="B2" i="4" s="1"/>
  <c r="D39" i="1"/>
  <c r="B3" i="2" s="1"/>
  <c r="E39" i="1"/>
  <c r="B4" i="4" s="1"/>
  <c r="F39" i="1"/>
  <c r="B5" i="2" s="1"/>
  <c r="G39" i="1"/>
  <c r="B6" i="4" s="1"/>
  <c r="H39" i="1"/>
  <c r="B7" i="2"/>
  <c r="I39" i="1"/>
  <c r="B8" i="2" s="1"/>
  <c r="J39" i="1"/>
  <c r="C9" i="4" s="1"/>
  <c r="K39" i="1"/>
  <c r="B10" i="2" s="1"/>
  <c r="B10" i="4"/>
  <c r="L39" i="1"/>
  <c r="B11" i="2" s="1"/>
  <c r="M39" i="1"/>
  <c r="B12" i="4" s="1"/>
  <c r="B13" i="4" s="1"/>
  <c r="O39" i="1"/>
  <c r="B13" i="2" s="1"/>
  <c r="Q39" i="1"/>
  <c r="S39" i="1"/>
  <c r="T39" i="1"/>
  <c r="T40" i="1" s="1"/>
  <c r="U39" i="1"/>
  <c r="U40" i="1" s="1"/>
  <c r="C15" i="2"/>
  <c r="D15" i="2"/>
  <c r="C16" i="2"/>
  <c r="D16" i="2"/>
  <c r="O7" i="3"/>
  <c r="Q7" i="3"/>
  <c r="R7" i="3"/>
  <c r="O8" i="3"/>
  <c r="Q8" i="3"/>
  <c r="R8" i="3"/>
  <c r="O9" i="3"/>
  <c r="Q9" i="3"/>
  <c r="R9" i="3"/>
  <c r="O10" i="3"/>
  <c r="Q10" i="3"/>
  <c r="R10" i="3"/>
  <c r="O11" i="3"/>
  <c r="Q11" i="3"/>
  <c r="R11" i="3"/>
  <c r="O12" i="3"/>
  <c r="Q12" i="3"/>
  <c r="R12" i="3"/>
  <c r="O13" i="3"/>
  <c r="Q13" i="3"/>
  <c r="R13" i="3"/>
  <c r="O14" i="3"/>
  <c r="Q14" i="3"/>
  <c r="R14" i="3"/>
  <c r="O15" i="3"/>
  <c r="Q15" i="3"/>
  <c r="R15" i="3"/>
  <c r="O16" i="3"/>
  <c r="Q16" i="3"/>
  <c r="R16" i="3"/>
  <c r="O17" i="3"/>
  <c r="Q17" i="3"/>
  <c r="R17" i="3"/>
  <c r="O18" i="3"/>
  <c r="Q18" i="3"/>
  <c r="R18" i="3"/>
  <c r="F23" i="5"/>
  <c r="F26" i="5"/>
  <c r="H20" i="5"/>
  <c r="F28" i="5"/>
  <c r="C7" i="4"/>
  <c r="C13" i="4" l="1"/>
  <c r="C14" i="4" s="1"/>
  <c r="AA40" i="1"/>
  <c r="B12" i="2"/>
  <c r="D13" i="2" s="1"/>
  <c r="AC40" i="1"/>
  <c r="W40" i="1"/>
  <c r="AF40" i="1"/>
  <c r="B6" i="2"/>
  <c r="D7" i="2" s="1"/>
  <c r="AD40" i="1"/>
  <c r="B2" i="2"/>
  <c r="Z40" i="1"/>
  <c r="Q40" i="1"/>
  <c r="Y40" i="1"/>
  <c r="R39" i="1"/>
  <c r="P39" i="1"/>
  <c r="AB40" i="1"/>
  <c r="AN25" i="1"/>
  <c r="Y44" i="1"/>
  <c r="V40" i="1"/>
  <c r="S40" i="1"/>
  <c r="X40" i="1"/>
  <c r="N39" i="1"/>
  <c r="B5" i="4"/>
  <c r="B11" i="4"/>
  <c r="AE40" i="1"/>
  <c r="C11" i="2"/>
  <c r="C9" i="2"/>
  <c r="C8" i="4"/>
  <c r="C7" i="2"/>
  <c r="D14" i="2"/>
  <c r="C14" i="2"/>
  <c r="D6" i="2"/>
  <c r="C6" i="2"/>
  <c r="C4" i="2"/>
  <c r="C12" i="2"/>
  <c r="D12" i="2"/>
  <c r="B3" i="4"/>
  <c r="C13" i="2"/>
  <c r="C5" i="4"/>
  <c r="C6" i="4" s="1"/>
  <c r="B8" i="4"/>
  <c r="B9" i="4" s="1"/>
  <c r="B4" i="2"/>
  <c r="D4" i="2" s="1"/>
  <c r="C3" i="4"/>
  <c r="C11" i="4"/>
  <c r="C12" i="4" s="1"/>
  <c r="B9" i="2"/>
  <c r="D8" i="2" s="1"/>
  <c r="D11" i="2"/>
  <c r="C10" i="4" l="1"/>
  <c r="C8" i="2"/>
  <c r="C4" i="4"/>
  <c r="C5" i="2"/>
  <c r="D5" i="2"/>
  <c r="C3" i="2"/>
  <c r="B7" i="4"/>
  <c r="D3" i="2"/>
  <c r="D10" i="2"/>
  <c r="C10" i="2"/>
  <c r="D9" i="2"/>
</calcChain>
</file>

<file path=xl/sharedStrings.xml><?xml version="1.0" encoding="utf-8"?>
<sst xmlns="http://schemas.openxmlformats.org/spreadsheetml/2006/main" count="1460" uniqueCount="125">
  <si>
    <t xml:space="preserve">MONTH </t>
  </si>
  <si>
    <t>EARNED</t>
  </si>
  <si>
    <t xml:space="preserve">NOVEMBER </t>
  </si>
  <si>
    <t xml:space="preserve">DECEMBER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</si>
  <si>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</si>
  <si>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</si>
  <si>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</si>
  <si>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</si>
  <si>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</si>
  <si>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</si>
  <si>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</si>
  <si>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</si>
  <si>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</si>
  <si>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</si>
  <si>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MONTH</t>
  </si>
  <si>
    <t>RECEIVED</t>
  </si>
  <si>
    <t>NOVEMBER</t>
  </si>
  <si>
    <t>DECEMBER</t>
  </si>
  <si>
    <t>YEAR</t>
  </si>
  <si>
    <t>1993</t>
  </si>
  <si>
    <t>=</t>
  </si>
  <si>
    <t xml:space="preserve">                            PERMISSIVE SALES TAX</t>
  </si>
  <si>
    <t>1994</t>
  </si>
  <si>
    <t>1995</t>
  </si>
  <si>
    <t>1996</t>
  </si>
  <si>
    <t>1997</t>
  </si>
  <si>
    <t>1998</t>
  </si>
  <si>
    <t>1999</t>
  </si>
  <si>
    <t>2000</t>
  </si>
  <si>
    <t>DIFFERENCE</t>
  </si>
  <si>
    <t>BETWEEN</t>
  </si>
  <si>
    <t>2002 &amp; 2003</t>
  </si>
  <si>
    <t>2003 &amp; 2004</t>
  </si>
  <si>
    <t>==============</t>
  </si>
  <si>
    <t>2004 &amp; 2005</t>
  </si>
  <si>
    <t>Sales Tax</t>
  </si>
  <si>
    <t>2001</t>
  </si>
  <si>
    <t>2002</t>
  </si>
  <si>
    <t>2003</t>
  </si>
  <si>
    <t>2004</t>
  </si>
  <si>
    <t>2005</t>
  </si>
  <si>
    <t>2Yr Median</t>
  </si>
  <si>
    <t>3Yr Average</t>
  </si>
  <si>
    <t>2006</t>
  </si>
  <si>
    <t>PERMISSIVE SALES TAX</t>
  </si>
  <si>
    <t>2007</t>
  </si>
  <si>
    <t>Odd Years</t>
  </si>
  <si>
    <t>Even Years</t>
  </si>
  <si>
    <t>2008</t>
  </si>
  <si>
    <t>2009</t>
  </si>
  <si>
    <t>2010</t>
  </si>
  <si>
    <t>Prior</t>
  </si>
  <si>
    <t>Current</t>
  </si>
  <si>
    <t xml:space="preserve">PERCENT </t>
  </si>
  <si>
    <t>CHANGED</t>
  </si>
  <si>
    <t>LOCAL SALES TAX COLLECTED</t>
  </si>
  <si>
    <t>Comparison of current to history</t>
  </si>
  <si>
    <t>2016(Est)</t>
  </si>
  <si>
    <t xml:space="preserve">Budget est - 2017 sales tax reduction for Medicare/Medicaid elimination </t>
  </si>
  <si>
    <t>Est 2016 using 2% increase</t>
  </si>
  <si>
    <t>Last four months receipts as % of total</t>
  </si>
  <si>
    <t xml:space="preserve">Reduction of last four months for elim of </t>
  </si>
  <si>
    <t xml:space="preserve">    Medicare &amp; Medicaid</t>
  </si>
  <si>
    <t>Sales tax receipts</t>
  </si>
  <si>
    <t>Est at 2% incr</t>
  </si>
  <si>
    <t>Actual</t>
  </si>
  <si>
    <t xml:space="preserve">LOCAL SALES TAX ESTMATE </t>
  </si>
  <si>
    <t>Est at 1% incr</t>
  </si>
  <si>
    <t>2018 &amp; 2019</t>
  </si>
  <si>
    <t>Y-T-D Difference 2018</t>
  </si>
  <si>
    <t>Y-T-D Difference 2019</t>
  </si>
  <si>
    <t>Y-T-D Difference 2017</t>
  </si>
  <si>
    <t>(-Over) under</t>
  </si>
  <si>
    <t>% Change over previous</t>
  </si>
  <si>
    <t>Y-T-D Difference 2020</t>
  </si>
  <si>
    <t>Regular Sales</t>
  </si>
  <si>
    <t>Direct Pay</t>
  </si>
  <si>
    <t>Sellers Use</t>
  </si>
  <si>
    <t>Consumers Use</t>
  </si>
  <si>
    <t>Motor Vehicle</t>
  </si>
  <si>
    <t>Watercraft and Outboard Motors</t>
  </si>
  <si>
    <t>Liquor Control</t>
  </si>
  <si>
    <t>Voluntary Payments</t>
  </si>
  <si>
    <t>Assessment Payments</t>
  </si>
  <si>
    <t>Audit Payments</t>
  </si>
  <si>
    <t>Sales Tax on Motor Fuel</t>
  </si>
  <si>
    <t>Certified Assessment Payments</t>
  </si>
  <si>
    <t>Statewide Master</t>
  </si>
  <si>
    <t>Streamline Sales-Intrastate</t>
  </si>
  <si>
    <t>Streamline Sales-Interstate</t>
  </si>
  <si>
    <t>Streamline Use</t>
  </si>
  <si>
    <t>Use Tax from Ohio IT 1040</t>
  </si>
  <si>
    <t>Non-Resident Motor Vehicle</t>
  </si>
  <si>
    <t>Non-Resident Watercraft</t>
  </si>
  <si>
    <t>Transient Sales</t>
  </si>
  <si>
    <t>Amnesty 2012</t>
  </si>
  <si>
    <t>Use Tax on Cigarettes</t>
  </si>
  <si>
    <t>Amnesty 2018</t>
  </si>
  <si>
    <t>$0.00</t>
  </si>
  <si>
    <t>Total</t>
  </si>
  <si>
    <t>Non-Auto</t>
  </si>
  <si>
    <t>Auto</t>
  </si>
  <si>
    <t>2019 &amp; 2020</t>
  </si>
  <si>
    <t>actual</t>
  </si>
  <si>
    <t>estimate</t>
  </si>
  <si>
    <t>plus actual other</t>
  </si>
  <si>
    <t>LOCAL SALES ESTIMATES TAX COLLECTED</t>
  </si>
  <si>
    <t>Spent</t>
  </si>
  <si>
    <t>Deposited</t>
  </si>
  <si>
    <t>August</t>
  </si>
  <si>
    <t>November</t>
  </si>
  <si>
    <t xml:space="preserve">Year </t>
  </si>
  <si>
    <t>2020 &amp; 2021</t>
  </si>
  <si>
    <t>Y-T-Difference 2020</t>
  </si>
  <si>
    <t>Y-T-D Difference 2021</t>
  </si>
  <si>
    <t>Oct</t>
  </si>
  <si>
    <t>Jan</t>
  </si>
  <si>
    <t>Feb</t>
  </si>
  <si>
    <t>December</t>
  </si>
  <si>
    <t>March</t>
  </si>
  <si>
    <t>2022 Appropriations Difference</t>
  </si>
  <si>
    <t>Y-T-D Difference 2022</t>
  </si>
  <si>
    <t>2021 &amp; 2022</t>
  </si>
  <si>
    <t>2022 Appropriation</t>
  </si>
  <si>
    <t>2022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</si>
</sst>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$&quot;#,##0.00"/>
    <numFmt numFmtId="166" formatCode="0.000000%"/>
    <numFmt numFmtId="167" formatCode="[$$-409]#,##0.00;\([$$-409]#,##0.00\);\$\0\.\0\0"/>
  </numFmts>
  <fonts count="17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theme="1"/>
      <name val="Andale WT"/>
      <family val="2"/>
    </font>
    <font>
      <b/>
      <sz val="8"/>
      <color theme="1"/>
      <name val="Andale W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1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360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/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fill"/>
    </xf>
    <xf numFmtId="164" fontId="2" fillId="0" borderId="1" xfId="0" applyNumberFormat="1" applyFont="1" applyBorder="1" applyAlignment="1"/>
    <xf numFmtId="0" fontId="5" fillId="0" borderId="1" xfId="0" applyNumberFormat="1" applyFont="1" applyBorder="1" applyAlignment="1" applyProtection="1"/>
    <xf numFmtId="0" fontId="5" fillId="0" borderId="0" xfId="0" applyNumberFormat="1" applyFont="1" applyAlignment="1" applyProtection="1">
      <alignment horizontal="center"/>
    </xf>
    <xf numFmtId="0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/>
    <xf numFmtId="0" fontId="1" fillId="0" borderId="0" xfId="0" applyNumberFormat="1" applyFont="1" applyBorder="1" applyAlignment="1"/>
    <xf numFmtId="164" fontId="2" fillId="2" borderId="0" xfId="0" applyNumberFormat="1" applyFont="1" applyFill="1" applyBorder="1" applyAlignment="1"/>
    <xf numFmtId="164" fontId="6" fillId="2" borderId="0" xfId="0" applyNumberFormat="1" applyFont="1" applyFill="1" applyBorder="1" applyAlignment="1"/>
    <xf numFmtId="164" fontId="2" fillId="0" borderId="0" xfId="0" applyNumberFormat="1" applyFont="1" applyBorder="1" applyAlignment="1"/>
    <xf numFmtId="164" fontId="1" fillId="0" borderId="0" xfId="0" applyNumberFormat="1" applyFont="1" applyBorder="1"/>
    <xf numFmtId="164" fontId="2" fillId="2" borderId="2" xfId="0" applyNumberFormat="1" applyFont="1" applyFill="1" applyBorder="1" applyAlignment="1"/>
    <xf numFmtId="164" fontId="6" fillId="2" borderId="2" xfId="0" applyNumberFormat="1" applyFont="1" applyFill="1" applyBorder="1" applyAlignment="1"/>
    <xf numFmtId="0" fontId="1" fillId="0" borderId="2" xfId="0" applyNumberFormat="1" applyFont="1" applyBorder="1" applyAlignment="1"/>
    <xf numFmtId="164" fontId="2" fillId="0" borderId="2" xfId="0" applyNumberFormat="1" applyFont="1" applyBorder="1" applyAlignment="1"/>
    <xf numFmtId="164" fontId="1" fillId="0" borderId="2" xfId="0" applyNumberFormat="1" applyFont="1" applyBorder="1"/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/>
    <xf numFmtId="164" fontId="2" fillId="2" borderId="5" xfId="0" applyNumberFormat="1" applyFont="1" applyFill="1" applyBorder="1" applyAlignment="1"/>
    <xf numFmtId="164" fontId="2" fillId="0" borderId="4" xfId="0" applyNumberFormat="1" applyFont="1" applyBorder="1" applyAlignment="1"/>
    <xf numFmtId="164" fontId="2" fillId="0" borderId="5" xfId="0" applyNumberFormat="1" applyFont="1" applyBorder="1" applyAlignment="1"/>
    <xf numFmtId="164" fontId="2" fillId="2" borderId="4" xfId="0" applyNumberFormat="1" applyFont="1" applyFill="1" applyBorder="1" applyAlignment="1"/>
    <xf numFmtId="164" fontId="5" fillId="0" borderId="4" xfId="0" applyNumberFormat="1" applyFont="1" applyBorder="1" applyAlignment="1">
      <alignment horizontal="fill"/>
    </xf>
    <xf numFmtId="164" fontId="2" fillId="0" borderId="3" xfId="0" applyNumberFormat="1" applyFont="1" applyBorder="1" applyAlignment="1"/>
    <xf numFmtId="0" fontId="1" fillId="0" borderId="4" xfId="0" applyNumberFormat="1" applyFont="1" applyBorder="1" applyAlignment="1"/>
    <xf numFmtId="0" fontId="1" fillId="0" borderId="4" xfId="0" applyNumberFormat="1" applyFont="1" applyBorder="1"/>
    <xf numFmtId="0" fontId="4" fillId="0" borderId="4" xfId="0" applyNumberFormat="1" applyFont="1" applyBorder="1" applyAlignment="1"/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6" fillId="0" borderId="3" xfId="0" applyNumberFormat="1" applyFont="1" applyBorder="1" applyAlignment="1"/>
    <xf numFmtId="164" fontId="6" fillId="2" borderId="5" xfId="0" applyNumberFormat="1" applyFont="1" applyFill="1" applyBorder="1" applyAlignment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6" fillId="2" borderId="4" xfId="0" applyNumberFormat="1" applyFont="1" applyFill="1" applyBorder="1" applyAlignment="1"/>
    <xf numFmtId="0" fontId="6" fillId="0" borderId="3" xfId="0" applyNumberFormat="1" applyFont="1" applyBorder="1" applyAlignment="1"/>
    <xf numFmtId="0" fontId="1" fillId="0" borderId="3" xfId="0" applyNumberFormat="1" applyFont="1" applyBorder="1"/>
    <xf numFmtId="164" fontId="1" fillId="0" borderId="4" xfId="0" applyNumberFormat="1" applyFont="1" applyBorder="1" applyAlignment="1"/>
    <xf numFmtId="165" fontId="1" fillId="0" borderId="4" xfId="0" applyNumberFormat="1" applyFont="1" applyBorder="1" applyAlignment="1"/>
    <xf numFmtId="0" fontId="5" fillId="0" borderId="6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/>
    <xf numFmtId="165" fontId="1" fillId="0" borderId="2" xfId="0" applyNumberFormat="1" applyFont="1" applyBorder="1" applyAlignment="1"/>
    <xf numFmtId="165" fontId="1" fillId="0" borderId="0" xfId="0" applyNumberFormat="1" applyFont="1" applyBorder="1" applyAlignment="1"/>
    <xf numFmtId="0" fontId="2" fillId="0" borderId="4" xfId="0" applyNumberFormat="1" applyFont="1" applyBorder="1" applyAlignment="1" applyProtection="1"/>
    <xf numFmtId="0" fontId="5" fillId="0" borderId="3" xfId="0" applyNumberFormat="1" applyFont="1" applyBorder="1" applyAlignment="1" applyProtection="1"/>
    <xf numFmtId="0" fontId="2" fillId="0" borderId="3" xfId="0" applyNumberFormat="1" applyFont="1" applyBorder="1" applyAlignment="1" applyProtection="1"/>
    <xf numFmtId="0" fontId="2" fillId="0" borderId="6" xfId="0" applyNumberFormat="1" applyFont="1" applyBorder="1" applyAlignment="1" applyProtection="1"/>
    <xf numFmtId="0" fontId="3" fillId="0" borderId="8" xfId="0" applyNumberFormat="1" applyFont="1" applyBorder="1" applyAlignment="1"/>
    <xf numFmtId="0" fontId="1" fillId="0" borderId="9" xfId="0" applyNumberFormat="1" applyFont="1" applyBorder="1"/>
    <xf numFmtId="0" fontId="1" fillId="0" borderId="8" xfId="0" applyNumberFormat="1" applyFont="1" applyBorder="1"/>
    <xf numFmtId="0" fontId="1" fillId="0" borderId="8" xfId="0" applyNumberFormat="1" applyFont="1" applyBorder="1" applyAlignment="1"/>
    <xf numFmtId="165" fontId="1" fillId="0" borderId="10" xfId="0" applyNumberFormat="1" applyFont="1" applyBorder="1" applyAlignment="1"/>
    <xf numFmtId="165" fontId="1" fillId="0" borderId="11" xfId="0" applyNumberFormat="1" applyFont="1" applyBorder="1" applyAlignment="1"/>
    <xf numFmtId="0" fontId="8" fillId="0" borderId="4" xfId="0" quotePrefix="1" applyNumberFormat="1" applyFont="1" applyBorder="1" applyAlignment="1"/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/>
    <xf numFmtId="165" fontId="1" fillId="0" borderId="5" xfId="0" applyNumberFormat="1" applyFont="1" applyBorder="1" applyAlignment="1"/>
    <xf numFmtId="0" fontId="5" fillId="0" borderId="4" xfId="0" applyNumberFormat="1" applyFont="1" applyBorder="1" applyAlignment="1" applyProtection="1"/>
    <xf numFmtId="0" fontId="1" fillId="0" borderId="12" xfId="0" applyNumberFormat="1" applyFont="1" applyBorder="1" applyAlignment="1"/>
    <xf numFmtId="0" fontId="1" fillId="0" borderId="13" xfId="0" applyNumberFormat="1" applyFont="1" applyBorder="1" applyAlignment="1"/>
    <xf numFmtId="0" fontId="9" fillId="0" borderId="14" xfId="0" applyNumberFormat="1" applyFont="1" applyFill="1" applyBorder="1" applyAlignment="1">
      <alignment horizontal="center" wrapText="1"/>
    </xf>
    <xf numFmtId="10" fontId="1" fillId="0" borderId="0" xfId="0" applyNumberFormat="1" applyFont="1" applyBorder="1" applyAlignment="1">
      <alignment horizontal="center" vertical="center"/>
    </xf>
    <xf numFmtId="0" fontId="0" fillId="0" borderId="0" xfId="0" quotePrefix="1"/>
    <xf numFmtId="0" fontId="1" fillId="0" borderId="4" xfId="0" applyNumberFormat="1" applyFont="1" applyBorder="1" applyAlignment="1" applyProtection="1"/>
    <xf numFmtId="0" fontId="1" fillId="0" borderId="0" xfId="0" applyNumberFormat="1" applyFont="1" applyAlignment="1" applyProtection="1"/>
    <xf numFmtId="164" fontId="1" fillId="0" borderId="0" xfId="0" applyNumberFormat="1" applyFont="1" applyAlignment="1"/>
    <xf numFmtId="0" fontId="1" fillId="0" borderId="9" xfId="0" applyNumberFormat="1" applyFont="1" applyBorder="1" applyAlignment="1" applyProtection="1"/>
    <xf numFmtId="0" fontId="1" fillId="0" borderId="8" xfId="0" applyNumberFormat="1" applyFont="1" applyBorder="1" applyAlignment="1" applyProtection="1"/>
    <xf numFmtId="0" fontId="1" fillId="0" borderId="9" xfId="0" applyNumberFormat="1" applyFont="1" applyBorder="1" applyAlignment="1"/>
    <xf numFmtId="164" fontId="1" fillId="0" borderId="8" xfId="0" applyNumberFormat="1" applyFont="1" applyBorder="1" applyAlignment="1"/>
    <xf numFmtId="164" fontId="1" fillId="0" borderId="9" xfId="0" applyNumberFormat="1" applyFont="1" applyBorder="1" applyAlignment="1"/>
    <xf numFmtId="0" fontId="1" fillId="2" borderId="5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164" fontId="1" fillId="2" borderId="5" xfId="0" applyNumberFormat="1" applyFont="1" applyFill="1" applyBorder="1" applyAlignment="1"/>
    <xf numFmtId="164" fontId="1" fillId="2" borderId="2" xfId="0" applyNumberFormat="1" applyFont="1" applyFill="1" applyBorder="1" applyAlignment="1"/>
    <xf numFmtId="164" fontId="1" fillId="0" borderId="5" xfId="0" applyNumberFormat="1" applyFont="1" applyBorder="1" applyAlignment="1"/>
    <xf numFmtId="0" fontId="1" fillId="0" borderId="5" xfId="0" applyNumberFormat="1" applyFont="1" applyBorder="1" applyAlignment="1" applyProtection="1"/>
    <xf numFmtId="0" fontId="1" fillId="0" borderId="2" xfId="0" applyNumberFormat="1" applyFont="1" applyBorder="1" applyAlignment="1" applyProtection="1"/>
    <xf numFmtId="164" fontId="1" fillId="0" borderId="2" xfId="0" applyNumberFormat="1" applyFont="1" applyBorder="1" applyAlignment="1"/>
    <xf numFmtId="0" fontId="2" fillId="2" borderId="5" xfId="0" applyNumberFormat="1" applyFont="1" applyFill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>
      <alignment horizontal="center"/>
    </xf>
    <xf numFmtId="0" fontId="5" fillId="0" borderId="4" xfId="0" applyNumberFormat="1" applyFont="1" applyBorder="1" applyAlignment="1" applyProtection="1">
      <alignment horizontal="center"/>
    </xf>
    <xf numFmtId="165" fontId="1" fillId="0" borderId="15" xfId="0" applyNumberFormat="1" applyFont="1" applyBorder="1" applyAlignment="1">
      <alignment horizontal="right" vertical="center"/>
    </xf>
    <xf numFmtId="0" fontId="8" fillId="0" borderId="0" xfId="0" applyFont="1"/>
    <xf numFmtId="0" fontId="9" fillId="0" borderId="0" xfId="0" applyNumberFormat="1" applyFont="1" applyFill="1" applyBorder="1" applyAlignment="1">
      <alignment horizontal="center" wrapText="1"/>
    </xf>
    <xf numFmtId="164" fontId="5" fillId="0" borderId="9" xfId="0" applyNumberFormat="1" applyFont="1" applyBorder="1" applyAlignment="1">
      <alignment horizontal="fill"/>
    </xf>
    <xf numFmtId="164" fontId="5" fillId="0" borderId="0" xfId="0" applyNumberFormat="1" applyFont="1" applyBorder="1" applyAlignment="1">
      <alignment horizontal="fill"/>
    </xf>
    <xf numFmtId="165" fontId="1" fillId="0" borderId="0" xfId="0" applyNumberFormat="1" applyFont="1" applyAlignment="1"/>
    <xf numFmtId="165" fontId="1" fillId="0" borderId="16" xfId="0" applyNumberFormat="1" applyFont="1" applyBorder="1" applyAlignment="1"/>
    <xf numFmtId="0" fontId="1" fillId="0" borderId="0" xfId="0" applyNumberFormat="1" applyFont="1" applyBorder="1"/>
    <xf numFmtId="165" fontId="1" fillId="0" borderId="11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/>
    <xf numFmtId="10" fontId="1" fillId="0" borderId="0" xfId="0" applyNumberFormat="1" applyFont="1" applyAlignment="1"/>
    <xf numFmtId="165" fontId="1" fillId="0" borderId="15" xfId="0" applyNumberFormat="1" applyFont="1" applyBorder="1" applyAlignment="1"/>
    <xf numFmtId="0" fontId="1" fillId="0" borderId="11" xfId="0" applyNumberFormat="1" applyFont="1" applyBorder="1" applyAlignment="1"/>
    <xf numFmtId="10" fontId="1" fillId="0" borderId="4" xfId="0" applyNumberFormat="1" applyFont="1" applyBorder="1" applyAlignment="1"/>
    <xf numFmtId="10" fontId="1" fillId="0" borderId="15" xfId="0" applyNumberFormat="1" applyFont="1" applyBorder="1" applyAlignment="1"/>
    <xf numFmtId="0" fontId="1" fillId="0" borderId="17" xfId="0" applyNumberFormat="1" applyFont="1" applyBorder="1" applyAlignment="1"/>
    <xf numFmtId="165" fontId="1" fillId="0" borderId="17" xfId="0" applyNumberFormat="1" applyFont="1" applyBorder="1" applyAlignment="1"/>
    <xf numFmtId="0" fontId="1" fillId="0" borderId="18" xfId="0" applyNumberFormat="1" applyFont="1" applyBorder="1" applyAlignment="1"/>
    <xf numFmtId="164" fontId="2" fillId="0" borderId="19" xfId="0" applyNumberFormat="1" applyFont="1" applyBorder="1" applyAlignment="1"/>
    <xf numFmtId="164" fontId="2" fillId="0" borderId="20" xfId="0" applyNumberFormat="1" applyFont="1" applyBorder="1" applyAlignment="1"/>
    <xf numFmtId="165" fontId="1" fillId="0" borderId="21" xfId="0" applyNumberFormat="1" applyFont="1" applyBorder="1" applyAlignment="1"/>
    <xf numFmtId="0" fontId="1" fillId="0" borderId="4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/>
    <xf numFmtId="0" fontId="2" fillId="0" borderId="0" xfId="0" applyNumberFormat="1" applyFont="1" applyBorder="1" applyAlignment="1"/>
    <xf numFmtId="0" fontId="8" fillId="0" borderId="0" xfId="0" applyNumberFormat="1" applyFont="1" applyBorder="1" applyAlignment="1"/>
    <xf numFmtId="0" fontId="7" fillId="0" borderId="0" xfId="0" applyNumberFormat="1" applyFont="1" applyBorder="1" applyAlignment="1"/>
    <xf numFmtId="164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 applyProtection="1"/>
    <xf numFmtId="0" fontId="2" fillId="0" borderId="16" xfId="0" applyNumberFormat="1" applyFont="1" applyBorder="1" applyAlignment="1" applyProtection="1"/>
    <xf numFmtId="0" fontId="2" fillId="0" borderId="16" xfId="0" applyNumberFormat="1" applyFont="1" applyBorder="1" applyAlignment="1"/>
    <xf numFmtId="164" fontId="2" fillId="0" borderId="16" xfId="0" applyNumberFormat="1" applyFont="1" applyBorder="1" applyAlignment="1"/>
    <xf numFmtId="0" fontId="1" fillId="0" borderId="16" xfId="0" applyNumberFormat="1" applyFont="1" applyBorder="1" applyAlignment="1"/>
    <xf numFmtId="0" fontId="3" fillId="0" borderId="0" xfId="0" applyNumberFormat="1" applyFont="1" applyBorder="1" applyAlignment="1"/>
    <xf numFmtId="0" fontId="10" fillId="0" borderId="0" xfId="0" applyNumberFormat="1" applyFont="1" applyBorder="1" applyAlignment="1"/>
    <xf numFmtId="0" fontId="1" fillId="0" borderId="16" xfId="0" applyNumberFormat="1" applyFont="1" applyBorder="1"/>
    <xf numFmtId="0" fontId="5" fillId="0" borderId="0" xfId="0" applyNumberFormat="1" applyFont="1" applyBorder="1" applyAlignment="1" applyProtection="1"/>
    <xf numFmtId="164" fontId="5" fillId="0" borderId="12" xfId="0" applyNumberFormat="1" applyFont="1" applyBorder="1" applyAlignment="1">
      <alignment horizontal="fill"/>
    </xf>
    <xf numFmtId="0" fontId="8" fillId="0" borderId="0" xfId="0" quotePrefix="1" applyNumberFormat="1" applyFont="1" applyBorder="1" applyAlignment="1"/>
    <xf numFmtId="0" fontId="1" fillId="0" borderId="22" xfId="0" applyNumberFormat="1" applyFont="1" applyBorder="1" applyAlignment="1"/>
    <xf numFmtId="0" fontId="1" fillId="0" borderId="0" xfId="0" applyNumberFormat="1" applyFont="1" applyBorder="1" applyAlignment="1" applyProtection="1">
      <alignment horizontal="left"/>
    </xf>
    <xf numFmtId="0" fontId="1" fillId="0" borderId="0" xfId="0" applyFont="1"/>
    <xf numFmtId="4" fontId="0" fillId="0" borderId="0" xfId="0" applyNumberFormat="1"/>
    <xf numFmtId="0" fontId="0" fillId="0" borderId="0" xfId="0" applyBorder="1"/>
    <xf numFmtId="10" fontId="0" fillId="0" borderId="0" xfId="0" applyNumberFormat="1"/>
    <xf numFmtId="0" fontId="5" fillId="0" borderId="0" xfId="0" applyFont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6" fontId="1" fillId="0" borderId="2" xfId="0" applyNumberFormat="1" applyFont="1" applyBorder="1" applyAlignment="1"/>
    <xf numFmtId="10" fontId="1" fillId="0" borderId="2" xfId="0" applyNumberFormat="1" applyFont="1" applyBorder="1" applyAlignment="1"/>
    <xf numFmtId="0" fontId="1" fillId="0" borderId="0" xfId="0" applyNumberFormat="1" applyFont="1" applyBorder="1" applyAlignment="1" applyProtection="1"/>
    <xf numFmtId="10" fontId="1" fillId="0" borderId="0" xfId="0" applyNumberFormat="1" applyFont="1" applyBorder="1" applyAlignment="1"/>
    <xf numFmtId="0" fontId="1" fillId="0" borderId="7" xfId="0" applyNumberFormat="1" applyFont="1" applyBorder="1" applyAlignment="1"/>
    <xf numFmtId="43" fontId="1" fillId="0" borderId="0" xfId="0" applyNumberFormat="1" applyFont="1" applyBorder="1" applyAlignment="1"/>
    <xf numFmtId="0" fontId="5" fillId="0" borderId="0" xfId="0" applyNumberFormat="1" applyFont="1" applyAlignment="1">
      <alignment wrapText="1"/>
    </xf>
    <xf numFmtId="10" fontId="5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 applyProtection="1">
      <alignment horizontal="center"/>
    </xf>
    <xf numFmtId="0" fontId="2" fillId="0" borderId="25" xfId="0" applyNumberFormat="1" applyFont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165" fontId="1" fillId="0" borderId="10" xfId="0" applyNumberFormat="1" applyFont="1" applyBorder="1" applyAlignment="1">
      <alignment horizontal="right" vertical="center"/>
    </xf>
    <xf numFmtId="165" fontId="1" fillId="0" borderId="17" xfId="0" applyNumberFormat="1" applyFont="1" applyBorder="1" applyAlignment="1">
      <alignment horizontal="right" vertical="center"/>
    </xf>
    <xf numFmtId="0" fontId="5" fillId="2" borderId="5" xfId="0" applyNumberFormat="1" applyFont="1" applyFill="1" applyBorder="1" applyAlignment="1" applyProtection="1">
      <alignment horizontal="center"/>
    </xf>
    <xf numFmtId="164" fontId="5" fillId="2" borderId="5" xfId="0" applyNumberFormat="1" applyFont="1" applyFill="1" applyBorder="1" applyAlignment="1"/>
    <xf numFmtId="164" fontId="5" fillId="2" borderId="2" xfId="0" applyNumberFormat="1" applyFont="1" applyFill="1" applyBorder="1" applyAlignment="1"/>
    <xf numFmtId="164" fontId="5" fillId="0" borderId="5" xfId="0" applyNumberFormat="1" applyFont="1" applyBorder="1" applyAlignment="1"/>
    <xf numFmtId="165" fontId="5" fillId="0" borderId="2" xfId="0" applyNumberFormat="1" applyFont="1" applyBorder="1" applyAlignment="1"/>
    <xf numFmtId="165" fontId="5" fillId="0" borderId="5" xfId="0" applyNumberFormat="1" applyFont="1" applyBorder="1" applyAlignment="1"/>
    <xf numFmtId="165" fontId="5" fillId="0" borderId="15" xfId="0" applyNumberFormat="1" applyFont="1" applyBorder="1" applyAlignment="1">
      <alignment horizontal="right" vertical="center"/>
    </xf>
    <xf numFmtId="165" fontId="5" fillId="0" borderId="11" xfId="0" applyNumberFormat="1" applyFon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5" fontId="5" fillId="0" borderId="26" xfId="0" applyNumberFormat="1" applyFont="1" applyBorder="1" applyAlignment="1"/>
    <xf numFmtId="165" fontId="5" fillId="0" borderId="9" xfId="0" applyNumberFormat="1" applyFont="1" applyBorder="1" applyAlignment="1"/>
    <xf numFmtId="164" fontId="5" fillId="0" borderId="12" xfId="0" applyNumberFormat="1" applyFont="1" applyBorder="1" applyAlignment="1"/>
    <xf numFmtId="0" fontId="12" fillId="0" borderId="15" xfId="0" applyFont="1" applyBorder="1" applyAlignment="1">
      <alignment vertical="top"/>
    </xf>
    <xf numFmtId="167" fontId="12" fillId="0" borderId="15" xfId="0" applyNumberFormat="1" applyFont="1" applyBorder="1" applyAlignment="1">
      <alignment horizontal="right" vertical="top"/>
    </xf>
    <xf numFmtId="167" fontId="12" fillId="0" borderId="15" xfId="1" applyNumberFormat="1" applyFont="1" applyBorder="1" applyAlignment="1">
      <alignment horizontal="right" vertical="top"/>
    </xf>
    <xf numFmtId="0" fontId="12" fillId="0" borderId="15" xfId="0" applyFont="1" applyBorder="1" applyAlignment="1">
      <alignment horizontal="right" vertical="top"/>
    </xf>
    <xf numFmtId="0" fontId="12" fillId="0" borderId="15" xfId="1" applyFont="1" applyBorder="1" applyAlignment="1">
      <alignment horizontal="right" vertical="top"/>
    </xf>
    <xf numFmtId="164" fontId="13" fillId="0" borderId="15" xfId="0" applyNumberFormat="1" applyFont="1" applyBorder="1" applyAlignment="1"/>
    <xf numFmtId="166" fontId="1" fillId="0" borderId="0" xfId="0" applyNumberFormat="1" applyFont="1" applyBorder="1" applyAlignment="1"/>
    <xf numFmtId="0" fontId="2" fillId="0" borderId="15" xfId="0" applyNumberFormat="1" applyFont="1" applyBorder="1" applyAlignment="1" applyProtection="1">
      <alignment horizontal="center"/>
    </xf>
    <xf numFmtId="0" fontId="2" fillId="0" borderId="15" xfId="0" applyNumberFormat="1" applyFont="1" applyBorder="1" applyAlignment="1" applyProtection="1"/>
    <xf numFmtId="0" fontId="2" fillId="0" borderId="15" xfId="0" applyNumberFormat="1" applyFont="1" applyBorder="1" applyAlignment="1"/>
    <xf numFmtId="164" fontId="2" fillId="0" borderId="15" xfId="0" applyNumberFormat="1" applyFont="1" applyBorder="1" applyAlignment="1"/>
    <xf numFmtId="0" fontId="5" fillId="0" borderId="15" xfId="0" applyNumberFormat="1" applyFont="1" applyBorder="1" applyAlignment="1" applyProtection="1"/>
    <xf numFmtId="0" fontId="3" fillId="0" borderId="15" xfId="0" applyNumberFormat="1" applyFont="1" applyBorder="1" applyAlignment="1"/>
    <xf numFmtId="0" fontId="1" fillId="0" borderId="15" xfId="0" applyNumberFormat="1" applyFont="1" applyBorder="1"/>
    <xf numFmtId="0" fontId="10" fillId="0" borderId="15" xfId="0" applyNumberFormat="1" applyFont="1" applyBorder="1" applyAlignment="1"/>
    <xf numFmtId="0" fontId="1" fillId="0" borderId="15" xfId="0" applyNumberFormat="1" applyFont="1" applyBorder="1" applyAlignment="1" applyProtection="1"/>
    <xf numFmtId="0" fontId="9" fillId="0" borderId="15" xfId="0" applyNumberFormat="1" applyFont="1" applyFill="1" applyBorder="1" applyAlignment="1">
      <alignment horizontal="center" wrapText="1"/>
    </xf>
    <xf numFmtId="0" fontId="1" fillId="2" borderId="15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/>
    </xf>
    <xf numFmtId="164" fontId="2" fillId="2" borderId="15" xfId="0" applyNumberFormat="1" applyFont="1" applyFill="1" applyBorder="1" applyAlignment="1"/>
    <xf numFmtId="164" fontId="6" fillId="2" borderId="15" xfId="0" applyNumberFormat="1" applyFont="1" applyFill="1" applyBorder="1" applyAlignment="1"/>
    <xf numFmtId="0" fontId="1" fillId="0" borderId="15" xfId="0" applyNumberFormat="1" applyFont="1" applyBorder="1" applyAlignment="1" applyProtection="1">
      <alignment horizontal="center"/>
    </xf>
    <xf numFmtId="164" fontId="1" fillId="0" borderId="15" xfId="0" applyNumberFormat="1" applyFont="1" applyBorder="1"/>
    <xf numFmtId="166" fontId="1" fillId="0" borderId="15" xfId="0" applyNumberFormat="1" applyFont="1" applyBorder="1" applyAlignment="1"/>
    <xf numFmtId="0" fontId="6" fillId="2" borderId="15" xfId="0" applyNumberFormat="1" applyFont="1" applyFill="1" applyBorder="1" applyAlignment="1" applyProtection="1">
      <alignment horizontal="center"/>
    </xf>
    <xf numFmtId="164" fontId="5" fillId="0" borderId="15" xfId="0" applyNumberFormat="1" applyFont="1" applyBorder="1" applyAlignment="1">
      <alignment horizontal="fill"/>
    </xf>
    <xf numFmtId="0" fontId="8" fillId="0" borderId="15" xfId="0" quotePrefix="1" applyNumberFormat="1" applyFont="1" applyBorder="1" applyAlignment="1"/>
    <xf numFmtId="10" fontId="1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wrapText="1"/>
    </xf>
    <xf numFmtId="0" fontId="8" fillId="0" borderId="15" xfId="0" applyNumberFormat="1" applyFont="1" applyBorder="1" applyAlignment="1"/>
    <xf numFmtId="0" fontId="7" fillId="0" borderId="15" xfId="0" applyNumberFormat="1" applyFont="1" applyBorder="1" applyAlignment="1"/>
    <xf numFmtId="164" fontId="1" fillId="0" borderId="15" xfId="0" applyNumberFormat="1" applyFont="1" applyBorder="1" applyAlignment="1"/>
    <xf numFmtId="0" fontId="1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/>
    <xf numFmtId="43" fontId="1" fillId="0" borderId="15" xfId="0" applyNumberFormat="1" applyFont="1" applyBorder="1" applyAlignment="1"/>
    <xf numFmtId="0" fontId="2" fillId="0" borderId="17" xfId="0" applyNumberFormat="1" applyFont="1" applyBorder="1" applyAlignment="1" applyProtection="1">
      <alignment horizontal="center"/>
    </xf>
    <xf numFmtId="164" fontId="2" fillId="0" borderId="18" xfId="0" applyNumberFormat="1" applyFont="1" applyBorder="1" applyAlignment="1"/>
    <xf numFmtId="164" fontId="2" fillId="0" borderId="9" xfId="0" applyNumberFormat="1" applyFont="1" applyBorder="1" applyAlignment="1"/>
    <xf numFmtId="164" fontId="1" fillId="0" borderId="9" xfId="0" applyNumberFormat="1" applyFont="1" applyBorder="1"/>
    <xf numFmtId="165" fontId="1" fillId="0" borderId="9" xfId="0" applyNumberFormat="1" applyFont="1" applyBorder="1" applyAlignment="1"/>
    <xf numFmtId="165" fontId="1" fillId="0" borderId="9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 applyProtection="1">
      <alignment horizontal="center"/>
    </xf>
    <xf numFmtId="164" fontId="2" fillId="0" borderId="11" xfId="0" applyNumberFormat="1" applyFont="1" applyBorder="1" applyAlignment="1"/>
    <xf numFmtId="164" fontId="1" fillId="0" borderId="11" xfId="0" applyNumberFormat="1" applyFont="1" applyBorder="1"/>
    <xf numFmtId="165" fontId="1" fillId="0" borderId="0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</xf>
    <xf numFmtId="0" fontId="5" fillId="0" borderId="21" xfId="0" applyNumberFormat="1" applyFont="1" applyBorder="1" applyAlignment="1" applyProtection="1">
      <alignment horizontal="center"/>
    </xf>
    <xf numFmtId="165" fontId="5" fillId="0" borderId="16" xfId="0" applyNumberFormat="1" applyFont="1" applyBorder="1" applyAlignment="1"/>
    <xf numFmtId="165" fontId="5" fillId="0" borderId="11" xfId="0" applyNumberFormat="1" applyFont="1" applyBorder="1" applyAlignment="1"/>
    <xf numFmtId="10" fontId="5" fillId="0" borderId="11" xfId="0" applyNumberFormat="1" applyFont="1" applyBorder="1" applyAlignment="1"/>
    <xf numFmtId="0" fontId="2" fillId="0" borderId="9" xfId="0" applyNumberFormat="1" applyFont="1" applyBorder="1" applyAlignment="1" applyProtection="1"/>
    <xf numFmtId="0" fontId="2" fillId="0" borderId="9" xfId="0" applyNumberFormat="1" applyFont="1" applyBorder="1" applyAlignment="1"/>
    <xf numFmtId="0" fontId="2" fillId="0" borderId="11" xfId="0" applyNumberFormat="1" applyFont="1" applyBorder="1" applyAlignment="1" applyProtection="1"/>
    <xf numFmtId="0" fontId="2" fillId="0" borderId="11" xfId="0" applyNumberFormat="1" applyFont="1" applyBorder="1" applyAlignment="1"/>
    <xf numFmtId="164" fontId="2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/>
    <xf numFmtId="0" fontId="6" fillId="0" borderId="11" xfId="0" applyNumberFormat="1" applyFont="1" applyBorder="1" applyAlignment="1"/>
    <xf numFmtId="0" fontId="1" fillId="0" borderId="11" xfId="0" applyNumberFormat="1" applyFont="1" applyBorder="1"/>
    <xf numFmtId="0" fontId="5" fillId="0" borderId="0" xfId="0" applyNumberFormat="1" applyFont="1" applyBorder="1" applyAlignment="1" applyProtection="1">
      <alignment horizontal="center"/>
    </xf>
    <xf numFmtId="0" fontId="5" fillId="0" borderId="26" xfId="0" applyNumberFormat="1" applyFont="1" applyBorder="1" applyAlignment="1" applyProtection="1"/>
    <xf numFmtId="0" fontId="5" fillId="0" borderId="8" xfId="0" applyNumberFormat="1" applyFont="1" applyBorder="1" applyAlignment="1" applyProtection="1"/>
    <xf numFmtId="0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 applyProtection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</xf>
    <xf numFmtId="0" fontId="5" fillId="0" borderId="16" xfId="0" applyNumberFormat="1" applyFont="1" applyBorder="1" applyAlignment="1" applyProtection="1">
      <alignment horizontal="center"/>
    </xf>
    <xf numFmtId="0" fontId="5" fillId="0" borderId="16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/>
    <xf numFmtId="8" fontId="12" fillId="0" borderId="15" xfId="0" applyNumberFormat="1" applyFont="1" applyBorder="1" applyAlignment="1">
      <alignment horizontal="right" vertical="top"/>
    </xf>
    <xf numFmtId="165" fontId="5" fillId="0" borderId="17" xfId="0" applyNumberFormat="1" applyFont="1" applyBorder="1" applyAlignment="1">
      <alignment horizontal="right" vertical="center"/>
    </xf>
    <xf numFmtId="165" fontId="5" fillId="0" borderId="17" xfId="0" applyNumberFormat="1" applyFont="1" applyBorder="1" applyAlignment="1"/>
    <xf numFmtId="165" fontId="5" fillId="0" borderId="15" xfId="0" applyNumberFormat="1" applyFont="1" applyBorder="1" applyAlignment="1"/>
    <xf numFmtId="164" fontId="5" fillId="0" borderId="19" xfId="0" applyNumberFormat="1" applyFont="1" applyBorder="1" applyAlignment="1"/>
    <xf numFmtId="0" fontId="5" fillId="0" borderId="2" xfId="0" applyNumberFormat="1" applyFont="1" applyBorder="1" applyAlignment="1"/>
    <xf numFmtId="166" fontId="5" fillId="0" borderId="2" xfId="0" applyNumberFormat="1" applyFont="1" applyBorder="1" applyAlignment="1"/>
    <xf numFmtId="0" fontId="5" fillId="0" borderId="5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/>
    <xf numFmtId="164" fontId="5" fillId="0" borderId="5" xfId="0" applyNumberFormat="1" applyFont="1" applyBorder="1"/>
    <xf numFmtId="164" fontId="5" fillId="0" borderId="2" xfId="0" applyNumberFormat="1" applyFont="1" applyBorder="1"/>
    <xf numFmtId="0" fontId="5" fillId="0" borderId="0" xfId="0" applyNumberFormat="1" applyFont="1" applyAlignment="1"/>
    <xf numFmtId="10" fontId="1" fillId="0" borderId="0" xfId="2" applyNumberFormat="1" applyFont="1" applyBorder="1" applyAlignment="1"/>
    <xf numFmtId="10" fontId="1" fillId="0" borderId="16" xfId="2" applyNumberFormat="1" applyFont="1" applyBorder="1" applyAlignment="1"/>
    <xf numFmtId="10" fontId="5" fillId="0" borderId="4" xfId="2" applyNumberFormat="1" applyFont="1" applyFill="1" applyBorder="1" applyAlignment="1">
      <alignment horizontal="center"/>
    </xf>
    <xf numFmtId="10" fontId="1" fillId="0" borderId="11" xfId="2" applyNumberFormat="1" applyFont="1" applyBorder="1" applyAlignment="1"/>
    <xf numFmtId="10" fontId="1" fillId="0" borderId="15" xfId="2" applyNumberFormat="1" applyFont="1" applyBorder="1" applyAlignment="1"/>
    <xf numFmtId="10" fontId="5" fillId="0" borderId="4" xfId="2" applyNumberFormat="1" applyFont="1" applyBorder="1" applyAlignment="1"/>
    <xf numFmtId="10" fontId="13" fillId="0" borderId="15" xfId="2" applyNumberFormat="1" applyFont="1" applyBorder="1" applyAlignment="1"/>
    <xf numFmtId="10" fontId="1" fillId="0" borderId="4" xfId="2" applyNumberFormat="1" applyFont="1" applyBorder="1" applyAlignment="1"/>
    <xf numFmtId="10" fontId="1" fillId="0" borderId="0" xfId="2" applyNumberFormat="1" applyFont="1" applyAlignment="1"/>
    <xf numFmtId="0" fontId="1" fillId="0" borderId="17" xfId="0" applyNumberFormat="1" applyFont="1" applyBorder="1" applyAlignment="1" applyProtection="1">
      <alignment horizontal="center"/>
    </xf>
    <xf numFmtId="165" fontId="5" fillId="0" borderId="21" xfId="0" applyNumberFormat="1" applyFont="1" applyBorder="1" applyAlignment="1"/>
    <xf numFmtId="164" fontId="5" fillId="0" borderId="0" xfId="0" applyNumberFormat="1" applyFont="1" applyBorder="1" applyAlignment="1"/>
    <xf numFmtId="164" fontId="5" fillId="0" borderId="0" xfId="0" applyNumberFormat="1" applyFont="1" applyBorder="1"/>
    <xf numFmtId="165" fontId="5" fillId="0" borderId="0" xfId="0" applyNumberFormat="1" applyFont="1" applyBorder="1" applyAlignment="1"/>
    <xf numFmtId="165" fontId="5" fillId="0" borderId="0" xfId="0" applyNumberFormat="1" applyFont="1" applyBorder="1" applyAlignment="1">
      <alignment horizontal="right" vertical="center"/>
    </xf>
    <xf numFmtId="165" fontId="1" fillId="0" borderId="18" xfId="0" applyNumberFormat="1" applyFont="1" applyBorder="1" applyAlignment="1"/>
    <xf numFmtId="0" fontId="5" fillId="0" borderId="17" xfId="0" applyNumberFormat="1" applyFont="1" applyBorder="1" applyAlignment="1" applyProtection="1">
      <alignment horizontal="center"/>
    </xf>
    <xf numFmtId="0" fontId="5" fillId="0" borderId="12" xfId="0" applyNumberFormat="1" applyFont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5" fillId="2" borderId="18" xfId="0" applyNumberFormat="1" applyFont="1" applyFill="1" applyBorder="1" applyAlignment="1" applyProtection="1">
      <alignment horizontal="center"/>
    </xf>
    <xf numFmtId="165" fontId="1" fillId="0" borderId="15" xfId="0" applyNumberFormat="1" applyFont="1" applyFill="1" applyBorder="1" applyAlignment="1"/>
    <xf numFmtId="165" fontId="5" fillId="0" borderId="21" xfId="0" applyNumberFormat="1" applyFont="1" applyFill="1" applyBorder="1" applyAlignment="1"/>
    <xf numFmtId="165" fontId="5" fillId="3" borderId="16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 applyProtection="1">
      <alignment horizontal="center"/>
    </xf>
    <xf numFmtId="0" fontId="5" fillId="2" borderId="15" xfId="0" applyNumberFormat="1" applyFont="1" applyFill="1" applyBorder="1" applyAlignment="1" applyProtection="1">
      <alignment horizontal="center"/>
    </xf>
    <xf numFmtId="165" fontId="1" fillId="3" borderId="16" xfId="0" applyNumberFormat="1" applyFont="1" applyFill="1" applyBorder="1" applyAlignment="1"/>
    <xf numFmtId="0" fontId="2" fillId="0" borderId="5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1" fillId="0" borderId="5" xfId="0" applyNumberFormat="1" applyFont="1" applyFill="1" applyBorder="1"/>
    <xf numFmtId="164" fontId="1" fillId="0" borderId="2" xfId="0" applyNumberFormat="1" applyFont="1" applyFill="1" applyBorder="1"/>
    <xf numFmtId="165" fontId="1" fillId="0" borderId="2" xfId="0" applyNumberFormat="1" applyFont="1" applyFill="1" applyBorder="1" applyAlignment="1"/>
    <xf numFmtId="165" fontId="1" fillId="0" borderId="5" xfId="0" applyNumberFormat="1" applyFont="1" applyFill="1" applyBorder="1" applyAlignment="1"/>
    <xf numFmtId="165" fontId="1" fillId="0" borderId="15" xfId="0" applyNumberFormat="1" applyFont="1" applyFill="1" applyBorder="1" applyAlignment="1">
      <alignment horizontal="right" vertical="center"/>
    </xf>
    <xf numFmtId="165" fontId="1" fillId="0" borderId="17" xfId="0" applyNumberFormat="1" applyFont="1" applyFill="1" applyBorder="1" applyAlignment="1"/>
    <xf numFmtId="10" fontId="1" fillId="0" borderId="4" xfId="0" applyNumberFormat="1" applyFont="1" applyFill="1" applyBorder="1" applyAlignment="1"/>
    <xf numFmtId="0" fontId="1" fillId="0" borderId="2" xfId="0" applyNumberFormat="1" applyFont="1" applyFill="1" applyBorder="1" applyAlignment="1"/>
    <xf numFmtId="0" fontId="2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1" fillId="0" borderId="4" xfId="0" applyNumberFormat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 applyAlignment="1"/>
    <xf numFmtId="0" fontId="1" fillId="0" borderId="4" xfId="0" applyNumberFormat="1" applyFont="1" applyFill="1" applyBorder="1" applyAlignment="1"/>
    <xf numFmtId="165" fontId="1" fillId="0" borderId="4" xfId="0" applyNumberFormat="1" applyFont="1" applyFill="1" applyBorder="1" applyAlignment="1"/>
    <xf numFmtId="0" fontId="1" fillId="0" borderId="17" xfId="0" applyNumberFormat="1" applyFont="1" applyFill="1" applyBorder="1" applyAlignment="1"/>
    <xf numFmtId="0" fontId="1" fillId="0" borderId="15" xfId="0" applyNumberFormat="1" applyFont="1" applyFill="1" applyBorder="1" applyAlignment="1"/>
    <xf numFmtId="0" fontId="1" fillId="0" borderId="0" xfId="0" applyNumberFormat="1" applyFont="1" applyFill="1" applyBorder="1" applyAlignment="1"/>
    <xf numFmtId="44" fontId="1" fillId="0" borderId="0" xfId="3" applyFont="1" applyFill="1" applyBorder="1" applyAlignment="1">
      <alignment horizontal="right"/>
    </xf>
    <xf numFmtId="165" fontId="5" fillId="0" borderId="16" xfId="0" applyNumberFormat="1" applyFont="1" applyFill="1" applyBorder="1" applyAlignment="1">
      <alignment horizontal="right"/>
    </xf>
    <xf numFmtId="165" fontId="1" fillId="0" borderId="16" xfId="0" applyNumberFormat="1" applyFont="1" applyFill="1" applyBorder="1" applyAlignment="1"/>
    <xf numFmtId="165" fontId="1" fillId="3" borderId="0" xfId="0" applyNumberFormat="1" applyFont="1" applyFill="1" applyBorder="1" applyAlignment="1"/>
    <xf numFmtId="165" fontId="1" fillId="4" borderId="15" xfId="0" applyNumberFormat="1" applyFont="1" applyFill="1" applyBorder="1" applyAlignment="1"/>
    <xf numFmtId="10" fontId="1" fillId="4" borderId="4" xfId="0" applyNumberFormat="1" applyFont="1" applyFill="1" applyBorder="1" applyAlignment="1"/>
    <xf numFmtId="165" fontId="1" fillId="4" borderId="0" xfId="0" applyNumberFormat="1" applyFont="1" applyFill="1" applyBorder="1" applyAlignment="1"/>
    <xf numFmtId="44" fontId="1" fillId="4" borderId="0" xfId="3" applyFont="1" applyFill="1" applyBorder="1" applyAlignment="1">
      <alignment horizontal="right"/>
    </xf>
    <xf numFmtId="165" fontId="5" fillId="4" borderId="16" xfId="0" applyNumberFormat="1" applyFont="1" applyFill="1" applyBorder="1" applyAlignment="1">
      <alignment horizontal="right"/>
    </xf>
    <xf numFmtId="165" fontId="1" fillId="4" borderId="16" xfId="0" applyNumberFormat="1" applyFont="1" applyFill="1" applyBorder="1" applyAlignment="1"/>
    <xf numFmtId="165" fontId="5" fillId="4" borderId="21" xfId="0" applyNumberFormat="1" applyFont="1" applyFill="1" applyBorder="1" applyAlignment="1"/>
    <xf numFmtId="165" fontId="5" fillId="0" borderId="0" xfId="0" applyNumberFormat="1" applyFont="1" applyFill="1" applyBorder="1" applyAlignment="1">
      <alignment horizontal="center" vertical="center"/>
    </xf>
    <xf numFmtId="167" fontId="15" fillId="0" borderId="27" xfId="1" applyNumberFormat="1" applyFont="1" applyBorder="1" applyAlignment="1">
      <alignment horizontal="right" vertical="top"/>
    </xf>
    <xf numFmtId="167" fontId="15" fillId="0" borderId="28" xfId="1" applyNumberFormat="1" applyFont="1" applyBorder="1" applyAlignment="1">
      <alignment horizontal="right" vertical="top"/>
    </xf>
    <xf numFmtId="0" fontId="15" fillId="0" borderId="28" xfId="1" applyFont="1" applyBorder="1" applyAlignment="1">
      <alignment horizontal="right" vertical="top"/>
    </xf>
    <xf numFmtId="165" fontId="1" fillId="4" borderId="17" xfId="0" applyNumberFormat="1" applyFont="1" applyFill="1" applyBorder="1" applyAlignment="1"/>
    <xf numFmtId="164" fontId="2" fillId="0" borderId="7" xfId="0" applyNumberFormat="1" applyFont="1" applyBorder="1" applyAlignment="1"/>
    <xf numFmtId="10" fontId="1" fillId="0" borderId="11" xfId="0" applyNumberFormat="1" applyFont="1" applyFill="1" applyBorder="1" applyAlignment="1"/>
    <xf numFmtId="0" fontId="5" fillId="0" borderId="14" xfId="0" applyNumberFormat="1" applyFont="1" applyBorder="1" applyAlignment="1"/>
    <xf numFmtId="44" fontId="1" fillId="0" borderId="14" xfId="3" applyFont="1" applyBorder="1" applyAlignment="1"/>
    <xf numFmtId="0" fontId="1" fillId="0" borderId="14" xfId="0" applyNumberFormat="1" applyFont="1" applyBorder="1" applyAlignment="1"/>
    <xf numFmtId="164" fontId="1" fillId="0" borderId="10" xfId="0" applyNumberFormat="1" applyFont="1" applyBorder="1" applyAlignment="1"/>
    <xf numFmtId="165" fontId="1" fillId="0" borderId="14" xfId="0" applyNumberFormat="1" applyFont="1" applyBorder="1" applyAlignment="1"/>
    <xf numFmtId="10" fontId="1" fillId="0" borderId="14" xfId="0" applyNumberFormat="1" applyFont="1" applyBorder="1" applyAlignment="1"/>
    <xf numFmtId="167" fontId="15" fillId="0" borderId="27" xfId="0" applyNumberFormat="1" applyFont="1" applyBorder="1" applyAlignment="1">
      <alignment horizontal="right" vertical="top"/>
    </xf>
    <xf numFmtId="167" fontId="15" fillId="0" borderId="28" xfId="0" applyNumberFormat="1" applyFont="1" applyBorder="1" applyAlignment="1">
      <alignment horizontal="right" vertical="top"/>
    </xf>
    <xf numFmtId="0" fontId="15" fillId="0" borderId="28" xfId="0" applyFont="1" applyBorder="1" applyAlignment="1">
      <alignment horizontal="right" vertical="top"/>
    </xf>
    <xf numFmtId="167" fontId="16" fillId="0" borderId="28" xfId="0" applyNumberFormat="1" applyFont="1" applyBorder="1" applyAlignment="1">
      <alignment horizontal="right" vertical="top"/>
    </xf>
    <xf numFmtId="167" fontId="15" fillId="0" borderId="27" xfId="1" applyNumberFormat="1" applyFont="1" applyBorder="1" applyAlignment="1">
      <alignment horizontal="right" vertical="top"/>
    </xf>
    <xf numFmtId="167" fontId="15" fillId="0" borderId="28" xfId="1" applyNumberFormat="1" applyFont="1" applyBorder="1" applyAlignment="1">
      <alignment horizontal="right" vertical="top"/>
    </xf>
    <xf numFmtId="0" fontId="15" fillId="0" borderId="28" xfId="1" applyFont="1" applyBorder="1" applyAlignment="1">
      <alignment horizontal="right" vertical="top"/>
    </xf>
    <xf numFmtId="167" fontId="16" fillId="0" borderId="28" xfId="1" applyNumberFormat="1" applyFont="1" applyBorder="1" applyAlignment="1">
      <alignment horizontal="right" vertical="top"/>
    </xf>
    <xf numFmtId="167" fontId="15" fillId="0" borderId="27" xfId="1" applyNumberFormat="1" applyFont="1" applyBorder="1" applyAlignment="1">
      <alignment horizontal="right" vertical="top"/>
    </xf>
    <xf numFmtId="167" fontId="15" fillId="0" borderId="28" xfId="1" applyNumberFormat="1" applyFont="1" applyBorder="1" applyAlignment="1">
      <alignment horizontal="right" vertical="top"/>
    </xf>
    <xf numFmtId="0" fontId="15" fillId="0" borderId="28" xfId="1" applyFont="1" applyBorder="1" applyAlignment="1">
      <alignment horizontal="right" vertical="top"/>
    </xf>
    <xf numFmtId="167" fontId="16" fillId="0" borderId="28" xfId="1" applyNumberFormat="1" applyFont="1" applyBorder="1" applyAlignment="1">
      <alignment horizontal="right" vertical="top"/>
    </xf>
    <xf numFmtId="167" fontId="15" fillId="0" borderId="27" xfId="1" applyNumberFormat="1" applyFont="1" applyBorder="1" applyAlignment="1">
      <alignment horizontal="right" vertical="top"/>
    </xf>
    <xf numFmtId="167" fontId="15" fillId="0" borderId="28" xfId="1" applyNumberFormat="1" applyFont="1" applyBorder="1" applyAlignment="1">
      <alignment horizontal="right" vertical="top"/>
    </xf>
    <xf numFmtId="0" fontId="15" fillId="0" borderId="28" xfId="1" applyFont="1" applyBorder="1" applyAlignment="1">
      <alignment horizontal="right" vertical="top"/>
    </xf>
    <xf numFmtId="167" fontId="16" fillId="0" borderId="28" xfId="1" applyNumberFormat="1" applyFont="1" applyBorder="1" applyAlignment="1">
      <alignment horizontal="right" vertical="top"/>
    </xf>
    <xf numFmtId="167" fontId="15" fillId="0" borderId="27" xfId="1" applyNumberFormat="1" applyFont="1" applyBorder="1" applyAlignment="1">
      <alignment horizontal="right" vertical="top"/>
    </xf>
    <xf numFmtId="167" fontId="15" fillId="0" borderId="28" xfId="1" applyNumberFormat="1" applyFont="1" applyBorder="1" applyAlignment="1">
      <alignment horizontal="right" vertical="top"/>
    </xf>
    <xf numFmtId="0" fontId="15" fillId="0" borderId="28" xfId="1" applyFont="1" applyBorder="1" applyAlignment="1">
      <alignment horizontal="right" vertical="top"/>
    </xf>
    <xf numFmtId="167" fontId="16" fillId="0" borderId="28" xfId="1" applyNumberFormat="1" applyFont="1" applyBorder="1" applyAlignment="1">
      <alignment horizontal="right" vertical="top"/>
    </xf>
    <xf numFmtId="0" fontId="8" fillId="0" borderId="3" xfId="0" quotePrefix="1" applyNumberFormat="1" applyFont="1" applyBorder="1" applyAlignment="1"/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</cellXfs>
  <cellStyles count="4">
    <cellStyle name="Currency" xfId="3" builtinId="4"/>
    <cellStyle name="Normal" xfId="0" builtinId="0"/>
    <cellStyle name="Normal 2" xfId="1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Sales Tax Analysis 1993-2009est</a:t>
            </a:r>
          </a:p>
        </c:rich>
      </c:tx>
      <c:layout>
        <c:manualLayout>
          <c:xMode val="edge"/>
          <c:yMode val="edge"/>
          <c:x val="0.28323704374711273"/>
          <c:y val="2.787456445993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88447202654897"/>
          <c:y val="0.16898969079180742"/>
          <c:w val="0.66589632964704304"/>
          <c:h val="0.68815389549241168"/>
        </c:manualLayout>
      </c:layout>
      <c:lineChart>
        <c:grouping val="standard"/>
        <c:varyColors val="0"/>
        <c:ser>
          <c:idx val="0"/>
          <c:order val="0"/>
          <c:tx>
            <c:strRef>
              <c:f>Chart1!$B$1</c:f>
              <c:strCache>
                <c:ptCount val="1"/>
                <c:pt idx="0">
                  <c:v>Sales Tax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Chart1!$A$2:$A$18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Chart1!$B$2:$B$18</c:f>
              <c:numCache>
                <c:formatCode>General</c:formatCode>
                <c:ptCount val="17"/>
                <c:pt idx="0">
                  <c:v>4928215.1999999993</c:v>
                </c:pt>
                <c:pt idx="1">
                  <c:v>5535237.8000000007</c:v>
                </c:pt>
                <c:pt idx="2">
                  <c:v>5830497.8499999996</c:v>
                </c:pt>
                <c:pt idx="3">
                  <c:v>6422687.7999999998</c:v>
                </c:pt>
                <c:pt idx="4">
                  <c:v>6557717.9800000004</c:v>
                </c:pt>
                <c:pt idx="5">
                  <c:v>7073465.1799999997</c:v>
                </c:pt>
                <c:pt idx="6">
                  <c:v>7451523.5299999993</c:v>
                </c:pt>
                <c:pt idx="7">
                  <c:v>7982077.6500000004</c:v>
                </c:pt>
                <c:pt idx="8">
                  <c:v>7655214.5300000003</c:v>
                </c:pt>
                <c:pt idx="9">
                  <c:v>8088883.7800000012</c:v>
                </c:pt>
                <c:pt idx="10">
                  <c:v>7863895.0700000003</c:v>
                </c:pt>
                <c:pt idx="11">
                  <c:v>8359501.5700000003</c:v>
                </c:pt>
                <c:pt idx="12">
                  <c:v>8725141.2899999991</c:v>
                </c:pt>
                <c:pt idx="13">
                  <c:v>8779268.1100000013</c:v>
                </c:pt>
                <c:pt idx="14">
                  <c:v>8584225.0399999991</c:v>
                </c:pt>
                <c:pt idx="15">
                  <c:v>8657600.459999999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9-42EE-ABC7-2AA14308B630}"/>
            </c:ext>
          </c:extLst>
        </c:ser>
        <c:ser>
          <c:idx val="1"/>
          <c:order val="1"/>
          <c:tx>
            <c:strRef>
              <c:f>Chart1!$C$1</c:f>
              <c:strCache>
                <c:ptCount val="1"/>
                <c:pt idx="0">
                  <c:v>2Yr Median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Chart1!$A$2:$A$18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Chart1!$C$2:$C$18</c:f>
              <c:numCache>
                <c:formatCode>General</c:formatCode>
                <c:ptCount val="17"/>
                <c:pt idx="0">
                  <c:v>4928245.2</c:v>
                </c:pt>
                <c:pt idx="1">
                  <c:v>5379357</c:v>
                </c:pt>
                <c:pt idx="2">
                  <c:v>5978963</c:v>
                </c:pt>
                <c:pt idx="3">
                  <c:v>6194108</c:v>
                </c:pt>
                <c:pt idx="4">
                  <c:v>6748076</c:v>
                </c:pt>
                <c:pt idx="5">
                  <c:v>7004621</c:v>
                </c:pt>
                <c:pt idx="6">
                  <c:v>7527771</c:v>
                </c:pt>
                <c:pt idx="7">
                  <c:v>7553369</c:v>
                </c:pt>
                <c:pt idx="8">
                  <c:v>8035481</c:v>
                </c:pt>
                <c:pt idx="9">
                  <c:v>7759555</c:v>
                </c:pt>
                <c:pt idx="10">
                  <c:v>8224193</c:v>
                </c:pt>
                <c:pt idx="11">
                  <c:v>8294518</c:v>
                </c:pt>
                <c:pt idx="12">
                  <c:v>8569385</c:v>
                </c:pt>
                <c:pt idx="13">
                  <c:v>8654683</c:v>
                </c:pt>
                <c:pt idx="14">
                  <c:v>8718434</c:v>
                </c:pt>
                <c:pt idx="15">
                  <c:v>8542113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9-42EE-ABC7-2AA14308B630}"/>
            </c:ext>
          </c:extLst>
        </c:ser>
        <c:ser>
          <c:idx val="2"/>
          <c:order val="2"/>
          <c:tx>
            <c:strRef>
              <c:f>Chart1!$D$1</c:f>
              <c:strCache>
                <c:ptCount val="1"/>
                <c:pt idx="0">
                  <c:v>3Yr Average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Chart1!$A$2:$A$18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Chart1!$D$2:$D$18</c:f>
              <c:numCache>
                <c:formatCode>General</c:formatCode>
                <c:ptCount val="17"/>
                <c:pt idx="0">
                  <c:v>4928245.2</c:v>
                </c:pt>
                <c:pt idx="1">
                  <c:v>5431317</c:v>
                </c:pt>
                <c:pt idx="2">
                  <c:v>5929474</c:v>
                </c:pt>
                <c:pt idx="3">
                  <c:v>6270301</c:v>
                </c:pt>
                <c:pt idx="4">
                  <c:v>6684624</c:v>
                </c:pt>
                <c:pt idx="5">
                  <c:v>7027569</c:v>
                </c:pt>
                <c:pt idx="6">
                  <c:v>7502355</c:v>
                </c:pt>
                <c:pt idx="7">
                  <c:v>7696272</c:v>
                </c:pt>
                <c:pt idx="8">
                  <c:v>7908725</c:v>
                </c:pt>
                <c:pt idx="9">
                  <c:v>7869331</c:v>
                </c:pt>
                <c:pt idx="10">
                  <c:v>8104093</c:v>
                </c:pt>
                <c:pt idx="11">
                  <c:v>8316179</c:v>
                </c:pt>
                <c:pt idx="12">
                  <c:v>8621304</c:v>
                </c:pt>
                <c:pt idx="13">
                  <c:v>8696211</c:v>
                </c:pt>
                <c:pt idx="14">
                  <c:v>8673698</c:v>
                </c:pt>
                <c:pt idx="15">
                  <c:v>8580609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19-42EE-ABC7-2AA14308B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068440"/>
        <c:axId val="1"/>
      </c:lineChart>
      <c:catAx>
        <c:axId val="34506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068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05982290561763"/>
          <c:y val="0.44076691633058063"/>
          <c:w val="0.172074936060721"/>
          <c:h val="0.1428573257611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52539279551142"/>
          <c:y val="1.8229189846280219E-2"/>
          <c:w val="0.73451356287144054"/>
          <c:h val="0.75390720864258909"/>
        </c:manualLayout>
      </c:layout>
      <c:line3DChart>
        <c:grouping val="standard"/>
        <c:varyColors val="0"/>
        <c:ser>
          <c:idx val="0"/>
          <c:order val="0"/>
          <c:tx>
            <c:strRef>
              <c:f>Chart2!$C$6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Chart2!$C$7:$C$18</c:f>
              <c:numCache>
                <c:formatCode>[$$-409]#,##0.00</c:formatCode>
                <c:ptCount val="12"/>
                <c:pt idx="0">
                  <c:v>372316.68</c:v>
                </c:pt>
                <c:pt idx="1">
                  <c:v>370096.98</c:v>
                </c:pt>
                <c:pt idx="2">
                  <c:v>488881.27</c:v>
                </c:pt>
                <c:pt idx="3">
                  <c:v>279919.8</c:v>
                </c:pt>
                <c:pt idx="4">
                  <c:v>324420.47999999998</c:v>
                </c:pt>
                <c:pt idx="5">
                  <c:v>375154.84</c:v>
                </c:pt>
                <c:pt idx="6">
                  <c:v>392996</c:v>
                </c:pt>
                <c:pt idx="7">
                  <c:v>431889.56</c:v>
                </c:pt>
                <c:pt idx="8">
                  <c:v>498356.52</c:v>
                </c:pt>
                <c:pt idx="9">
                  <c:v>441299.75</c:v>
                </c:pt>
                <c:pt idx="10">
                  <c:v>491739.48</c:v>
                </c:pt>
                <c:pt idx="11">
                  <c:v>461143.84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B5-4A25-A2EE-80DD27D5219C}"/>
            </c:ext>
          </c:extLst>
        </c:ser>
        <c:ser>
          <c:idx val="1"/>
          <c:order val="1"/>
          <c:tx>
            <c:strRef>
              <c:f>Chart2!$D$6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Chart2!$D$7:$D$18</c:f>
              <c:numCache>
                <c:formatCode>[$$-409]#,##0.00</c:formatCode>
                <c:ptCount val="12"/>
                <c:pt idx="0">
                  <c:v>433046.55</c:v>
                </c:pt>
                <c:pt idx="1">
                  <c:v>441676.34</c:v>
                </c:pt>
                <c:pt idx="2">
                  <c:v>538653.61</c:v>
                </c:pt>
                <c:pt idx="3">
                  <c:v>322190.08000000002</c:v>
                </c:pt>
                <c:pt idx="4">
                  <c:v>400296.03</c:v>
                </c:pt>
                <c:pt idx="5">
                  <c:v>424532.22</c:v>
                </c:pt>
                <c:pt idx="6">
                  <c:v>482691.41</c:v>
                </c:pt>
                <c:pt idx="7">
                  <c:v>447959.28</c:v>
                </c:pt>
                <c:pt idx="8">
                  <c:v>545228.31000000006</c:v>
                </c:pt>
                <c:pt idx="9">
                  <c:v>481588.36</c:v>
                </c:pt>
                <c:pt idx="10">
                  <c:v>528277.78</c:v>
                </c:pt>
                <c:pt idx="11">
                  <c:v>489097.83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5-4A25-A2EE-80DD27D5219C}"/>
            </c:ext>
          </c:extLst>
        </c:ser>
        <c:ser>
          <c:idx val="2"/>
          <c:order val="2"/>
          <c:tx>
            <c:strRef>
              <c:f>Chart2!$E$6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Chart2!$E$7:$E$18</c:f>
              <c:numCache>
                <c:formatCode>[$$-409]#,##0.00</c:formatCode>
                <c:ptCount val="12"/>
                <c:pt idx="0">
                  <c:v>449061.02</c:v>
                </c:pt>
                <c:pt idx="1">
                  <c:v>436548.72</c:v>
                </c:pt>
                <c:pt idx="2">
                  <c:v>589394.24</c:v>
                </c:pt>
                <c:pt idx="3">
                  <c:v>370433.01</c:v>
                </c:pt>
                <c:pt idx="4">
                  <c:v>455968.34</c:v>
                </c:pt>
                <c:pt idx="5">
                  <c:v>453178.72</c:v>
                </c:pt>
                <c:pt idx="6">
                  <c:v>452752.5</c:v>
                </c:pt>
                <c:pt idx="7">
                  <c:v>537782.65</c:v>
                </c:pt>
                <c:pt idx="8">
                  <c:v>536015.16</c:v>
                </c:pt>
                <c:pt idx="9">
                  <c:v>580114.5</c:v>
                </c:pt>
                <c:pt idx="10">
                  <c:v>491155.34</c:v>
                </c:pt>
                <c:pt idx="11">
                  <c:v>478093.65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B5-4A25-A2EE-80DD27D5219C}"/>
            </c:ext>
          </c:extLst>
        </c:ser>
        <c:ser>
          <c:idx val="3"/>
          <c:order val="3"/>
          <c:tx>
            <c:strRef>
              <c:f>Chart2!$F$6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Chart2!$F$7:$F$18</c:f>
              <c:numCache>
                <c:formatCode>[$$-409]#,##0.00</c:formatCode>
                <c:ptCount val="12"/>
                <c:pt idx="0">
                  <c:v>517058.28</c:v>
                </c:pt>
                <c:pt idx="1">
                  <c:v>468962.14</c:v>
                </c:pt>
                <c:pt idx="2">
                  <c:v>628657.29</c:v>
                </c:pt>
                <c:pt idx="3">
                  <c:v>499778.48</c:v>
                </c:pt>
                <c:pt idx="4">
                  <c:v>447868.7</c:v>
                </c:pt>
                <c:pt idx="5">
                  <c:v>472897.14</c:v>
                </c:pt>
                <c:pt idx="6">
                  <c:v>522713.13</c:v>
                </c:pt>
                <c:pt idx="7">
                  <c:v>573768.82999999996</c:v>
                </c:pt>
                <c:pt idx="8">
                  <c:v>526407.30000000005</c:v>
                </c:pt>
                <c:pt idx="9">
                  <c:v>643960.16</c:v>
                </c:pt>
                <c:pt idx="10">
                  <c:v>465802.81</c:v>
                </c:pt>
                <c:pt idx="11">
                  <c:v>654813.54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B5-4A25-A2EE-80DD27D5219C}"/>
            </c:ext>
          </c:extLst>
        </c:ser>
        <c:ser>
          <c:idx val="4"/>
          <c:order val="4"/>
          <c:tx>
            <c:strRef>
              <c:f>Chart2!$G$6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Chart2!$G$7:$G$18</c:f>
              <c:numCache>
                <c:formatCode>[$$-409]#,##0.00</c:formatCode>
                <c:ptCount val="12"/>
                <c:pt idx="0">
                  <c:v>447333.87</c:v>
                </c:pt>
                <c:pt idx="1">
                  <c:v>553682.30000000005</c:v>
                </c:pt>
                <c:pt idx="2">
                  <c:v>625968.47</c:v>
                </c:pt>
                <c:pt idx="3">
                  <c:v>415064.23</c:v>
                </c:pt>
                <c:pt idx="4">
                  <c:v>480453.98</c:v>
                </c:pt>
                <c:pt idx="5">
                  <c:v>511503.5</c:v>
                </c:pt>
                <c:pt idx="6">
                  <c:v>478398.4</c:v>
                </c:pt>
                <c:pt idx="7">
                  <c:v>581105.94999999995</c:v>
                </c:pt>
                <c:pt idx="8">
                  <c:v>657752.38</c:v>
                </c:pt>
                <c:pt idx="9">
                  <c:v>659011.56000000006</c:v>
                </c:pt>
                <c:pt idx="10">
                  <c:v>552623.84</c:v>
                </c:pt>
                <c:pt idx="11">
                  <c:v>594819.5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B5-4A25-A2EE-80DD27D5219C}"/>
            </c:ext>
          </c:extLst>
        </c:ser>
        <c:ser>
          <c:idx val="5"/>
          <c:order val="5"/>
          <c:tx>
            <c:strRef>
              <c:f>Chart2!$H$6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Chart2!$H$7:$H$18</c:f>
              <c:numCache>
                <c:formatCode>[$$-409]#,##0.00</c:formatCode>
                <c:ptCount val="12"/>
                <c:pt idx="0">
                  <c:v>521677.74</c:v>
                </c:pt>
                <c:pt idx="1">
                  <c:v>551204.68000000005</c:v>
                </c:pt>
                <c:pt idx="2">
                  <c:v>644006.16</c:v>
                </c:pt>
                <c:pt idx="3">
                  <c:v>495425.76</c:v>
                </c:pt>
                <c:pt idx="4">
                  <c:v>487674.65</c:v>
                </c:pt>
                <c:pt idx="5">
                  <c:v>505374.57</c:v>
                </c:pt>
                <c:pt idx="6">
                  <c:v>543244.81999999995</c:v>
                </c:pt>
                <c:pt idx="7">
                  <c:v>618639.16</c:v>
                </c:pt>
                <c:pt idx="8">
                  <c:v>796243.31</c:v>
                </c:pt>
                <c:pt idx="9">
                  <c:v>721835.9</c:v>
                </c:pt>
                <c:pt idx="10">
                  <c:v>569036.79</c:v>
                </c:pt>
                <c:pt idx="11">
                  <c:v>619101.64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B5-4A25-A2EE-80DD27D5219C}"/>
            </c:ext>
          </c:extLst>
        </c:ser>
        <c:ser>
          <c:idx val="6"/>
          <c:order val="6"/>
          <c:tx>
            <c:strRef>
              <c:f>Chart2!$I$6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Chart2!$I$7:$I$18</c:f>
              <c:numCache>
                <c:formatCode>[$$-409]#,##0.00</c:formatCode>
                <c:ptCount val="12"/>
                <c:pt idx="0">
                  <c:v>561749.57999999996</c:v>
                </c:pt>
                <c:pt idx="1">
                  <c:v>591830.35</c:v>
                </c:pt>
                <c:pt idx="2">
                  <c:v>676416.68</c:v>
                </c:pt>
                <c:pt idx="3">
                  <c:v>468445.31</c:v>
                </c:pt>
                <c:pt idx="4">
                  <c:v>549411.69999999995</c:v>
                </c:pt>
                <c:pt idx="5">
                  <c:v>564306</c:v>
                </c:pt>
                <c:pt idx="6">
                  <c:v>656448.23</c:v>
                </c:pt>
                <c:pt idx="7">
                  <c:v>626275.06000000006</c:v>
                </c:pt>
                <c:pt idx="8">
                  <c:v>766282.84</c:v>
                </c:pt>
                <c:pt idx="9">
                  <c:v>715902.44</c:v>
                </c:pt>
                <c:pt idx="10">
                  <c:v>649013.87</c:v>
                </c:pt>
                <c:pt idx="11">
                  <c:v>625441.47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B5-4A25-A2EE-80DD27D5219C}"/>
            </c:ext>
          </c:extLst>
        </c:ser>
        <c:ser>
          <c:idx val="7"/>
          <c:order val="7"/>
          <c:tx>
            <c:strRef>
              <c:f>Chart2!$J$6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Chart2!$J$7:$J$18</c:f>
              <c:numCache>
                <c:formatCode>[$$-409]#,##0.00</c:formatCode>
                <c:ptCount val="12"/>
                <c:pt idx="0">
                  <c:v>627943.21</c:v>
                </c:pt>
                <c:pt idx="1">
                  <c:v>626291.46</c:v>
                </c:pt>
                <c:pt idx="2">
                  <c:v>822883.72</c:v>
                </c:pt>
                <c:pt idx="3">
                  <c:v>444126.83</c:v>
                </c:pt>
                <c:pt idx="4">
                  <c:v>660515.14</c:v>
                </c:pt>
                <c:pt idx="5">
                  <c:v>538685.06999999995</c:v>
                </c:pt>
                <c:pt idx="6">
                  <c:v>698761.62</c:v>
                </c:pt>
                <c:pt idx="7">
                  <c:v>807970.21</c:v>
                </c:pt>
                <c:pt idx="8">
                  <c:v>725501.37</c:v>
                </c:pt>
                <c:pt idx="9">
                  <c:v>736298.44</c:v>
                </c:pt>
                <c:pt idx="10">
                  <c:v>655738.86</c:v>
                </c:pt>
                <c:pt idx="11">
                  <c:v>637361.72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B5-4A25-A2EE-80DD27D5219C}"/>
            </c:ext>
          </c:extLst>
        </c:ser>
        <c:ser>
          <c:idx val="8"/>
          <c:order val="8"/>
          <c:tx>
            <c:strRef>
              <c:f>Chart2!$K$6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Chart2!$K$7:$K$18</c:f>
              <c:numCache>
                <c:formatCode>[$$-409]#,##0.00</c:formatCode>
                <c:ptCount val="12"/>
                <c:pt idx="0">
                  <c:v>596218.62</c:v>
                </c:pt>
                <c:pt idx="1">
                  <c:v>619815.17000000004</c:v>
                </c:pt>
                <c:pt idx="2">
                  <c:v>739302.79</c:v>
                </c:pt>
                <c:pt idx="3">
                  <c:v>420422.17</c:v>
                </c:pt>
                <c:pt idx="4">
                  <c:v>610086.79</c:v>
                </c:pt>
                <c:pt idx="5">
                  <c:v>619581.73</c:v>
                </c:pt>
                <c:pt idx="6">
                  <c:v>700546.99</c:v>
                </c:pt>
                <c:pt idx="7">
                  <c:v>588797.62</c:v>
                </c:pt>
                <c:pt idx="8">
                  <c:v>740505.74</c:v>
                </c:pt>
                <c:pt idx="9">
                  <c:v>742017.35</c:v>
                </c:pt>
                <c:pt idx="10">
                  <c:v>595933.94999999995</c:v>
                </c:pt>
                <c:pt idx="11">
                  <c:v>681985.61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B5-4A25-A2EE-80DD27D5219C}"/>
            </c:ext>
          </c:extLst>
        </c:ser>
        <c:ser>
          <c:idx val="9"/>
          <c:order val="9"/>
          <c:tx>
            <c:strRef>
              <c:f>Chart2!$L$6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Chart2!$L$7:$L$18</c:f>
              <c:numCache>
                <c:formatCode>[$$-409]#,##0.00</c:formatCode>
                <c:ptCount val="12"/>
                <c:pt idx="0">
                  <c:v>658209.66</c:v>
                </c:pt>
                <c:pt idx="1">
                  <c:v>644548.79</c:v>
                </c:pt>
                <c:pt idx="2">
                  <c:v>782836.83</c:v>
                </c:pt>
                <c:pt idx="3">
                  <c:v>483722.1</c:v>
                </c:pt>
                <c:pt idx="4">
                  <c:v>550988.52</c:v>
                </c:pt>
                <c:pt idx="5">
                  <c:v>689919.99</c:v>
                </c:pt>
                <c:pt idx="6">
                  <c:v>809095.91</c:v>
                </c:pt>
                <c:pt idx="7">
                  <c:v>692915.82</c:v>
                </c:pt>
                <c:pt idx="8">
                  <c:v>800498.7</c:v>
                </c:pt>
                <c:pt idx="9">
                  <c:v>758828.07</c:v>
                </c:pt>
                <c:pt idx="10">
                  <c:v>726027.09</c:v>
                </c:pt>
                <c:pt idx="11">
                  <c:v>491292.3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B5-4A25-A2EE-80DD27D5219C}"/>
            </c:ext>
          </c:extLst>
        </c:ser>
        <c:ser>
          <c:idx val="10"/>
          <c:order val="10"/>
          <c:tx>
            <c:strRef>
              <c:f>Chart2!$M$6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Chart2!$M$7:$M$18</c:f>
              <c:numCache>
                <c:formatCode>[$$-409]#,##0.00</c:formatCode>
                <c:ptCount val="12"/>
                <c:pt idx="0">
                  <c:v>638597.04</c:v>
                </c:pt>
                <c:pt idx="1">
                  <c:v>562181.21</c:v>
                </c:pt>
                <c:pt idx="2">
                  <c:v>787594.36</c:v>
                </c:pt>
                <c:pt idx="3">
                  <c:v>510061.85</c:v>
                </c:pt>
                <c:pt idx="4">
                  <c:v>606123.28</c:v>
                </c:pt>
                <c:pt idx="5">
                  <c:v>685599.53</c:v>
                </c:pt>
                <c:pt idx="6">
                  <c:v>621496.31999999995</c:v>
                </c:pt>
                <c:pt idx="7">
                  <c:v>681366.93</c:v>
                </c:pt>
                <c:pt idx="8">
                  <c:v>786533.01</c:v>
                </c:pt>
                <c:pt idx="9">
                  <c:v>635702.14</c:v>
                </c:pt>
                <c:pt idx="10">
                  <c:v>709498.81</c:v>
                </c:pt>
                <c:pt idx="11">
                  <c:v>639140.59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B5-4A25-A2EE-80DD27D5219C}"/>
            </c:ext>
          </c:extLst>
        </c:ser>
        <c:ser>
          <c:idx val="11"/>
          <c:order val="11"/>
          <c:tx>
            <c:strRef>
              <c:f>Chart2!$N$6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Chart2!$N$7:$N$18</c:f>
              <c:numCache>
                <c:formatCode>"$"#,##0.00</c:formatCode>
                <c:ptCount val="12"/>
                <c:pt idx="0">
                  <c:v>584794.55000000005</c:v>
                </c:pt>
                <c:pt idx="1">
                  <c:v>729473.94</c:v>
                </c:pt>
                <c:pt idx="2">
                  <c:v>855059.04</c:v>
                </c:pt>
                <c:pt idx="3">
                  <c:v>562066.14</c:v>
                </c:pt>
                <c:pt idx="4">
                  <c:v>575142.99</c:v>
                </c:pt>
                <c:pt idx="5">
                  <c:v>753757.89</c:v>
                </c:pt>
                <c:pt idx="6">
                  <c:v>696442.14</c:v>
                </c:pt>
                <c:pt idx="7">
                  <c:v>683584.35</c:v>
                </c:pt>
                <c:pt idx="8">
                  <c:v>772184.38</c:v>
                </c:pt>
                <c:pt idx="9">
                  <c:v>757306.06</c:v>
                </c:pt>
                <c:pt idx="10">
                  <c:v>722467.96</c:v>
                </c:pt>
                <c:pt idx="11">
                  <c:v>667222.13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B5-4A25-A2EE-80DD27D5219C}"/>
            </c:ext>
          </c:extLst>
        </c:ser>
        <c:ser>
          <c:idx val="13"/>
          <c:order val="12"/>
          <c:tx>
            <c:strRef>
              <c:f>Chart2!$O$6</c:f>
              <c:strCache>
                <c:ptCount val="1"/>
                <c:pt idx="0">
                  <c:v>2003 &amp; 2004</c:v>
                </c:pt>
              </c:strCache>
            </c:strRef>
          </c:tx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Chart2!$O$7:$O$18</c:f>
            </c:numRef>
          </c:val>
          <c:smooth val="0"/>
          <c:extLst>
            <c:ext xmlns:c16="http://schemas.microsoft.com/office/drawing/2014/chart" uri="{C3380CC4-5D6E-409C-BE32-E72D297353CC}">
              <c16:uniqueId val="{0000000C-BBB5-4A25-A2EE-80DD27D5219C}"/>
            </c:ext>
          </c:extLst>
        </c:ser>
        <c:ser>
          <c:idx val="12"/>
          <c:order val="13"/>
          <c:tx>
            <c:strRef>
              <c:f>Chart2!$P$6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Chart2!$P$7:$P$18</c:f>
              <c:numCache>
                <c:formatCode>"$"#,##0.00</c:formatCode>
                <c:ptCount val="12"/>
                <c:pt idx="0">
                  <c:v>684951.81</c:v>
                </c:pt>
                <c:pt idx="1">
                  <c:v>698295.43</c:v>
                </c:pt>
                <c:pt idx="2">
                  <c:v>858160.98</c:v>
                </c:pt>
                <c:pt idx="3">
                  <c:v>557367.94999999995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B5-4A25-A2EE-80DD27D52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0"/>
        <c:axId val="343920128"/>
        <c:axId val="1"/>
        <c:axId val="2"/>
      </c:line3DChart>
      <c:catAx>
        <c:axId val="3439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$-409]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920128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tickLblSkip val="3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437690457774913"/>
          <c:y val="0.22395856517935259"/>
          <c:w val="6.9992011868081683E-2"/>
          <c:h val="0.54817777777777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Sales Tax Analysis 1993-2008 Even vs. Odd Yrs</a:t>
            </a:r>
          </a:p>
        </c:rich>
      </c:tx>
      <c:layout>
        <c:manualLayout>
          <c:xMode val="edge"/>
          <c:yMode val="edge"/>
          <c:x val="0.18612719563900668"/>
          <c:y val="2.896089683704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88447202654897"/>
          <c:y val="0.16524701873935263"/>
          <c:w val="0.67514488978102971"/>
          <c:h val="0.69505962521294717"/>
        </c:manualLayout>
      </c:layout>
      <c:lineChart>
        <c:grouping val="standard"/>
        <c:varyColors val="0"/>
        <c:ser>
          <c:idx val="0"/>
          <c:order val="0"/>
          <c:tx>
            <c:strRef>
              <c:f>Chart3!$B$1</c:f>
              <c:strCache>
                <c:ptCount val="1"/>
                <c:pt idx="0">
                  <c:v>Odd Years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Chart3!$A$2:$A$18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Chart3!$B$2:$B$18</c:f>
              <c:numCache>
                <c:formatCode>General</c:formatCode>
                <c:ptCount val="17"/>
                <c:pt idx="0">
                  <c:v>4928215.1999999993</c:v>
                </c:pt>
                <c:pt idx="1">
                  <c:v>5379356.5249999994</c:v>
                </c:pt>
                <c:pt idx="2">
                  <c:v>5830497.8499999996</c:v>
                </c:pt>
                <c:pt idx="3">
                  <c:v>6194107.915</c:v>
                </c:pt>
                <c:pt idx="4">
                  <c:v>6557717.9800000004</c:v>
                </c:pt>
                <c:pt idx="5">
                  <c:v>7004620.7549999999</c:v>
                </c:pt>
                <c:pt idx="6">
                  <c:v>7451523.5299999993</c:v>
                </c:pt>
                <c:pt idx="7">
                  <c:v>7553369.0299999993</c:v>
                </c:pt>
                <c:pt idx="8">
                  <c:v>7655214.5300000003</c:v>
                </c:pt>
                <c:pt idx="9">
                  <c:v>7759554.8000000007</c:v>
                </c:pt>
                <c:pt idx="10">
                  <c:v>7863895.0700000003</c:v>
                </c:pt>
                <c:pt idx="11">
                  <c:v>8294518.1799999997</c:v>
                </c:pt>
                <c:pt idx="12">
                  <c:v>8725141.2899999991</c:v>
                </c:pt>
                <c:pt idx="13">
                  <c:v>8654683.1649999991</c:v>
                </c:pt>
                <c:pt idx="14">
                  <c:v>8584225.0399999991</c:v>
                </c:pt>
                <c:pt idx="15">
                  <c:v>8542112.5199999996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D4-4335-8555-ECA271E0C208}"/>
            </c:ext>
          </c:extLst>
        </c:ser>
        <c:ser>
          <c:idx val="1"/>
          <c:order val="1"/>
          <c:tx>
            <c:strRef>
              <c:f>Chart3!$C$1</c:f>
              <c:strCache>
                <c:ptCount val="1"/>
                <c:pt idx="0">
                  <c:v>Even Years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Chart3!$A$2:$A$18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Chart3!$C$2:$C$18</c:f>
              <c:numCache>
                <c:formatCode>General</c:formatCode>
                <c:ptCount val="17"/>
                <c:pt idx="1">
                  <c:v>5535237.8000000007</c:v>
                </c:pt>
                <c:pt idx="2">
                  <c:v>5978962.8000000007</c:v>
                </c:pt>
                <c:pt idx="3">
                  <c:v>6422687.7999999998</c:v>
                </c:pt>
                <c:pt idx="4">
                  <c:v>6748076.4900000002</c:v>
                </c:pt>
                <c:pt idx="5">
                  <c:v>7073465.1799999997</c:v>
                </c:pt>
                <c:pt idx="6">
                  <c:v>7527771.415</c:v>
                </c:pt>
                <c:pt idx="7">
                  <c:v>7982077.6500000004</c:v>
                </c:pt>
                <c:pt idx="8">
                  <c:v>8035480.7150000008</c:v>
                </c:pt>
                <c:pt idx="9">
                  <c:v>8088883.7800000012</c:v>
                </c:pt>
                <c:pt idx="10">
                  <c:v>8224192.6750000007</c:v>
                </c:pt>
                <c:pt idx="11">
                  <c:v>8359501.5700000003</c:v>
                </c:pt>
                <c:pt idx="12">
                  <c:v>8569384.8399999999</c:v>
                </c:pt>
                <c:pt idx="13">
                  <c:v>8779268.1100000013</c:v>
                </c:pt>
                <c:pt idx="14">
                  <c:v>8718434.2850000001</c:v>
                </c:pt>
                <c:pt idx="15">
                  <c:v>8657600.459999999</c:v>
                </c:pt>
                <c:pt idx="16">
                  <c:v>8578800.2300000004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4-4335-8555-ECA271E0C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696976"/>
        <c:axId val="1"/>
      </c:lineChart>
      <c:catAx>
        <c:axId val="4586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96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871881014873139"/>
          <c:y val="0.46271186440677964"/>
          <c:w val="0.16307713843461868"/>
          <c:h val="9.49152542372881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133350</xdr:rowOff>
    </xdr:from>
    <xdr:to>
      <xdr:col>16</xdr:col>
      <xdr:colOff>714375</xdr:colOff>
      <xdr:row>32</xdr:row>
      <xdr:rowOff>76200</xdr:rowOff>
    </xdr:to>
    <xdr:graphicFrame macro="">
      <xdr:nvGraphicFramePr>
        <xdr:cNvPr id="1308" name="Chart 2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19</xdr:row>
      <xdr:rowOff>57150</xdr:rowOff>
    </xdr:from>
    <xdr:to>
      <xdr:col>11</xdr:col>
      <xdr:colOff>781050</xdr:colOff>
      <xdr:row>57</xdr:row>
      <xdr:rowOff>133350</xdr:rowOff>
    </xdr:to>
    <xdr:graphicFrame macro="">
      <xdr:nvGraphicFramePr>
        <xdr:cNvPr id="2333" name="Chart 3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114300</xdr:rowOff>
    </xdr:from>
    <xdr:to>
      <xdr:col>15</xdr:col>
      <xdr:colOff>304800</xdr:colOff>
      <xdr:row>32</xdr:row>
      <xdr:rowOff>57150</xdr:rowOff>
    </xdr:to>
    <xdr:graphicFrame macro="">
      <xdr:nvGraphicFramePr>
        <xdr:cNvPr id="4379" name="Chart 1">
          <a:extLst>
            <a:ext uri="{FF2B5EF4-FFF2-40B4-BE49-F238E27FC236}">
              <a16:creationId xmlns:a16="http://schemas.microsoft.com/office/drawing/2014/main" id="{00000000-0008-0000-0500-00001B1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993"/>
  <sheetViews>
    <sheetView tabSelected="1" showOutlineSymbols="0" topLeftCell="Y17" zoomScaleNormal="100" zoomScaleSheetLayoutView="100" workbookViewId="0">
      <selection activeCell="AI29" sqref="AI29"/>
    </sheetView>
  </sheetViews>
  <sheetFormatPr defaultColWidth="9.6640625" defaultRowHeight="15"/>
  <cols>
    <col min="1" max="1" width="11.6640625" style="33" customWidth="1"/>
    <col min="2" max="2" width="11.44140625" style="1" customWidth="1"/>
    <col min="3" max="3" width="14" style="33" hidden="1" customWidth="1"/>
    <col min="4" max="4" width="14.21875" style="1" hidden="1" customWidth="1"/>
    <col min="5" max="5" width="13.88671875" style="33" hidden="1" customWidth="1"/>
    <col min="6" max="6" width="13.6640625" style="1" hidden="1" customWidth="1"/>
    <col min="7" max="7" width="13.5546875" style="33" hidden="1" customWidth="1"/>
    <col min="8" max="8" width="13.109375" style="1" hidden="1" customWidth="1"/>
    <col min="9" max="9" width="13.109375" style="33" hidden="1" customWidth="1"/>
    <col min="10" max="10" width="13.109375" style="1" hidden="1" customWidth="1"/>
    <col min="11" max="11" width="14.33203125" style="33" hidden="1" customWidth="1"/>
    <col min="12" max="12" width="12.6640625" style="1" hidden="1" customWidth="1"/>
    <col min="13" max="13" width="13.21875" style="33" hidden="1" customWidth="1"/>
    <col min="14" max="14" width="15.21875" style="33" hidden="1" customWidth="1"/>
    <col min="15" max="15" width="14.109375" style="1" hidden="1" customWidth="1"/>
    <col min="16" max="16" width="0.109375" style="33" hidden="1" customWidth="1"/>
    <col min="17" max="17" width="15" style="1" hidden="1" customWidth="1"/>
    <col min="18" max="18" width="0.109375" style="71" hidden="1" customWidth="1"/>
    <col min="19" max="19" width="14.33203125" style="1" hidden="1" customWidth="1"/>
    <col min="20" max="21" width="12.6640625" style="1" hidden="1" customWidth="1"/>
    <col min="22" max="23" width="14.44140625" style="1" hidden="1" customWidth="1"/>
    <col min="24" max="27" width="14.44140625" style="1" customWidth="1"/>
    <col min="28" max="33" width="15.77734375" style="1" customWidth="1"/>
    <col min="34" max="35" width="14.21875" style="1" customWidth="1"/>
    <col min="36" max="36" width="14.77734375" style="1" customWidth="1"/>
    <col min="37" max="37" width="10.77734375" style="1" customWidth="1"/>
    <col min="38" max="38" width="16" style="1" customWidth="1"/>
    <col min="39" max="39" width="9.6640625" style="1"/>
    <col min="40" max="40" width="11.88671875" style="1" customWidth="1"/>
    <col min="41" max="16384" width="9.6640625" style="1"/>
  </cols>
  <sheetData>
    <row r="1" spans="1:38">
      <c r="A1" s="129"/>
      <c r="B1" s="129"/>
      <c r="C1" s="121"/>
      <c r="D1" s="121"/>
      <c r="E1" s="121"/>
      <c r="F1" s="121"/>
      <c r="G1" s="121"/>
      <c r="H1" s="17"/>
      <c r="I1" s="17"/>
      <c r="J1" s="121"/>
      <c r="K1" s="121"/>
      <c r="L1" s="121"/>
      <c r="M1" s="121"/>
      <c r="N1" s="121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>
      <c r="A2" s="129"/>
      <c r="B2" s="129"/>
      <c r="C2" s="121"/>
      <c r="D2" s="121"/>
      <c r="E2" s="121"/>
      <c r="F2" s="121"/>
      <c r="G2" s="121"/>
      <c r="H2" s="17"/>
      <c r="I2" s="17"/>
      <c r="J2" s="121"/>
      <c r="K2" s="121"/>
      <c r="L2" s="121"/>
      <c r="M2" s="121"/>
      <c r="N2" s="121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>
      <c r="A3" s="129"/>
      <c r="B3" s="129"/>
      <c r="C3" s="121"/>
      <c r="D3" s="121"/>
      <c r="E3" s="121"/>
      <c r="F3" s="121"/>
      <c r="G3" s="121"/>
      <c r="H3" s="17"/>
      <c r="I3" s="17"/>
      <c r="J3" s="121"/>
      <c r="K3" s="121"/>
      <c r="L3" s="121"/>
      <c r="M3" s="121"/>
      <c r="N3" s="121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>
      <c r="A4" s="129"/>
      <c r="B4" s="129"/>
      <c r="C4" s="121"/>
      <c r="D4" s="121"/>
      <c r="E4" s="121"/>
      <c r="F4" s="121"/>
      <c r="G4" s="121"/>
      <c r="H4" s="17"/>
      <c r="I4" s="17"/>
      <c r="J4" s="121"/>
      <c r="K4" s="121"/>
      <c r="L4" s="121"/>
      <c r="M4" s="121"/>
      <c r="N4" s="121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>
      <c r="A5" s="129"/>
      <c r="B5" s="129"/>
      <c r="C5" s="121"/>
      <c r="D5" s="121"/>
      <c r="E5" s="121"/>
      <c r="F5" s="121"/>
      <c r="G5" s="121"/>
      <c r="H5" s="17"/>
      <c r="I5" s="17"/>
      <c r="J5" s="121"/>
      <c r="K5" s="121"/>
      <c r="L5" s="121"/>
      <c r="M5" s="121"/>
      <c r="N5" s="12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38">
      <c r="A6" s="129"/>
      <c r="B6" s="129"/>
      <c r="C6" s="121"/>
      <c r="D6" s="121"/>
      <c r="E6" s="121"/>
      <c r="F6" s="121"/>
      <c r="G6" s="121"/>
      <c r="H6" s="17"/>
      <c r="I6" s="17"/>
      <c r="J6" s="121"/>
      <c r="K6" s="121"/>
      <c r="L6" s="121"/>
      <c r="M6" s="121"/>
      <c r="N6" s="121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>
      <c r="A7" s="129"/>
      <c r="B7" s="129"/>
      <c r="C7" s="121"/>
      <c r="D7" s="121"/>
      <c r="E7" s="121"/>
      <c r="F7" s="121"/>
      <c r="G7" s="121"/>
      <c r="H7" s="17"/>
      <c r="I7" s="17"/>
      <c r="J7" s="121"/>
      <c r="K7" s="121"/>
      <c r="L7" s="121"/>
      <c r="M7" s="121"/>
      <c r="N7" s="121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s="61" customFormat="1" ht="23.25">
      <c r="A8" s="129"/>
      <c r="B8" s="137" t="s">
        <v>55</v>
      </c>
      <c r="C8" s="121"/>
      <c r="D8" s="134" t="s">
        <v>21</v>
      </c>
      <c r="E8" s="105"/>
      <c r="F8" s="121"/>
      <c r="G8" s="121"/>
      <c r="H8" s="17"/>
      <c r="I8" s="17"/>
      <c r="J8" s="121"/>
      <c r="K8" s="135" t="s">
        <v>44</v>
      </c>
      <c r="L8" s="121"/>
      <c r="M8" s="121"/>
      <c r="N8" s="121"/>
      <c r="O8" s="105"/>
      <c r="P8" s="105"/>
      <c r="Q8" s="105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15.6" customHeight="1">
      <c r="A9" s="129"/>
      <c r="B9" s="152" t="s">
        <v>56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53"/>
      <c r="AI9" s="53"/>
      <c r="AJ9" s="14"/>
      <c r="AK9" s="14"/>
      <c r="AL9" s="14"/>
    </row>
    <row r="10" spans="1:38">
      <c r="A10" s="130"/>
      <c r="B10" s="130"/>
      <c r="C10" s="131"/>
      <c r="D10" s="131"/>
      <c r="E10" s="131"/>
      <c r="F10" s="131"/>
      <c r="G10" s="131"/>
      <c r="H10" s="132"/>
      <c r="I10" s="132"/>
      <c r="J10" s="131"/>
      <c r="K10" s="131"/>
      <c r="L10" s="131"/>
      <c r="M10" s="131"/>
      <c r="N10" s="131"/>
      <c r="O10" s="133"/>
      <c r="P10" s="136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4"/>
      <c r="AL10" s="14"/>
    </row>
    <row r="11" spans="1:38" ht="15.75">
      <c r="A11" s="70"/>
      <c r="B11" s="70"/>
      <c r="C11" s="25" t="s">
        <v>18</v>
      </c>
      <c r="D11" s="127" t="s">
        <v>18</v>
      </c>
      <c r="E11" s="25" t="s">
        <v>18</v>
      </c>
      <c r="F11" s="127" t="s">
        <v>18</v>
      </c>
      <c r="G11" s="25" t="s">
        <v>18</v>
      </c>
      <c r="H11" s="128" t="s">
        <v>18</v>
      </c>
      <c r="I11" s="37" t="s">
        <v>18</v>
      </c>
      <c r="J11" s="127" t="s">
        <v>18</v>
      </c>
      <c r="K11" s="25" t="s">
        <v>18</v>
      </c>
      <c r="L11" s="127" t="s">
        <v>18</v>
      </c>
      <c r="M11" s="25" t="s">
        <v>18</v>
      </c>
      <c r="N11" s="25" t="s">
        <v>29</v>
      </c>
      <c r="O11" s="49" t="s">
        <v>18</v>
      </c>
      <c r="P11" s="25" t="s">
        <v>29</v>
      </c>
      <c r="Q11" s="66" t="s">
        <v>18</v>
      </c>
      <c r="R11" s="25" t="s">
        <v>29</v>
      </c>
      <c r="S11" s="66" t="s">
        <v>18</v>
      </c>
      <c r="T11" s="66" t="s">
        <v>18</v>
      </c>
      <c r="U11" s="66" t="s">
        <v>18</v>
      </c>
      <c r="V11" s="66" t="s">
        <v>18</v>
      </c>
      <c r="W11" s="66" t="s">
        <v>18</v>
      </c>
      <c r="X11" s="66" t="s">
        <v>18</v>
      </c>
      <c r="Y11" s="66" t="s">
        <v>18</v>
      </c>
      <c r="Z11" s="66" t="s">
        <v>18</v>
      </c>
      <c r="AA11" s="66" t="s">
        <v>18</v>
      </c>
      <c r="AB11" s="66" t="s">
        <v>18</v>
      </c>
      <c r="AC11" s="66" t="s">
        <v>18</v>
      </c>
      <c r="AD11" s="66" t="s">
        <v>18</v>
      </c>
      <c r="AE11" s="66" t="s">
        <v>18</v>
      </c>
      <c r="AF11" s="66" t="s">
        <v>18</v>
      </c>
      <c r="AG11" s="66" t="s">
        <v>18</v>
      </c>
      <c r="AH11" s="66" t="s">
        <v>111</v>
      </c>
      <c r="AI11" s="66" t="s">
        <v>111</v>
      </c>
      <c r="AJ11" s="66" t="s">
        <v>29</v>
      </c>
      <c r="AK11" s="66" t="s">
        <v>53</v>
      </c>
    </row>
    <row r="12" spans="1:38" ht="15.75">
      <c r="A12" s="97" t="s">
        <v>0</v>
      </c>
      <c r="B12" s="97" t="s">
        <v>14</v>
      </c>
      <c r="C12" s="25" t="s">
        <v>15</v>
      </c>
      <c r="D12" s="5" t="s">
        <v>15</v>
      </c>
      <c r="E12" s="25" t="s">
        <v>15</v>
      </c>
      <c r="F12" s="5" t="s">
        <v>15</v>
      </c>
      <c r="G12" s="25" t="s">
        <v>15</v>
      </c>
      <c r="H12" s="6" t="s">
        <v>15</v>
      </c>
      <c r="I12" s="37" t="s">
        <v>15</v>
      </c>
      <c r="J12" s="5" t="s">
        <v>15</v>
      </c>
      <c r="K12" s="25" t="s">
        <v>15</v>
      </c>
      <c r="L12" s="5" t="s">
        <v>15</v>
      </c>
      <c r="M12" s="25" t="s">
        <v>15</v>
      </c>
      <c r="N12" s="25" t="s">
        <v>30</v>
      </c>
      <c r="O12" s="49" t="s">
        <v>15</v>
      </c>
      <c r="P12" s="25" t="s">
        <v>30</v>
      </c>
      <c r="Q12" s="66" t="s">
        <v>15</v>
      </c>
      <c r="R12" s="25" t="s">
        <v>30</v>
      </c>
      <c r="S12" s="66" t="s">
        <v>15</v>
      </c>
      <c r="T12" s="66" t="s">
        <v>15</v>
      </c>
      <c r="U12" s="66" t="s">
        <v>15</v>
      </c>
      <c r="V12" s="66" t="s">
        <v>15</v>
      </c>
      <c r="W12" s="66" t="s">
        <v>15</v>
      </c>
      <c r="X12" s="66" t="s">
        <v>15</v>
      </c>
      <c r="Y12" s="66" t="s">
        <v>15</v>
      </c>
      <c r="Z12" s="66" t="s">
        <v>15</v>
      </c>
      <c r="AA12" s="66" t="s">
        <v>15</v>
      </c>
      <c r="AB12" s="66" t="s">
        <v>15</v>
      </c>
      <c r="AC12" s="66" t="s">
        <v>15</v>
      </c>
      <c r="AD12" s="66" t="s">
        <v>15</v>
      </c>
      <c r="AE12" s="66" t="s">
        <v>15</v>
      </c>
      <c r="AF12" s="66" t="s">
        <v>15</v>
      </c>
      <c r="AG12" s="66" t="s">
        <v>15</v>
      </c>
      <c r="AH12" s="66" t="s">
        <v>15</v>
      </c>
      <c r="AI12" s="66" t="s">
        <v>15</v>
      </c>
      <c r="AJ12" s="66" t="s">
        <v>30</v>
      </c>
      <c r="AK12" s="66" t="s">
        <v>54</v>
      </c>
    </row>
    <row r="13" spans="1:38" ht="15.75">
      <c r="A13" s="97" t="s">
        <v>1</v>
      </c>
      <c r="B13" s="97" t="s">
        <v>15</v>
      </c>
      <c r="C13" s="25" t="s">
        <v>19</v>
      </c>
      <c r="D13" s="5" t="s">
        <v>22</v>
      </c>
      <c r="E13" s="25" t="s">
        <v>23</v>
      </c>
      <c r="F13" s="5" t="s">
        <v>24</v>
      </c>
      <c r="G13" s="25" t="s">
        <v>25</v>
      </c>
      <c r="H13" s="6" t="s">
        <v>26</v>
      </c>
      <c r="I13" s="37" t="s">
        <v>27</v>
      </c>
      <c r="J13" s="5" t="s">
        <v>28</v>
      </c>
      <c r="K13" s="25">
        <v>2001</v>
      </c>
      <c r="L13" s="5">
        <v>2002</v>
      </c>
      <c r="M13" s="25">
        <v>2003</v>
      </c>
      <c r="N13" s="25" t="s">
        <v>31</v>
      </c>
      <c r="O13" s="50">
        <v>2004</v>
      </c>
      <c r="P13" s="47" t="s">
        <v>32</v>
      </c>
      <c r="Q13" s="67">
        <v>2005</v>
      </c>
      <c r="R13" s="47" t="s">
        <v>34</v>
      </c>
      <c r="S13" s="67">
        <v>2006</v>
      </c>
      <c r="T13" s="67">
        <v>2007</v>
      </c>
      <c r="U13" s="66">
        <v>2008</v>
      </c>
      <c r="V13" s="66">
        <v>2009</v>
      </c>
      <c r="W13" s="66">
        <v>2010</v>
      </c>
      <c r="X13" s="66">
        <v>2011</v>
      </c>
      <c r="Y13" s="66">
        <v>2012</v>
      </c>
      <c r="Z13" s="66">
        <v>2013</v>
      </c>
      <c r="AA13" s="66">
        <v>2014</v>
      </c>
      <c r="AB13" s="66">
        <v>2015</v>
      </c>
      <c r="AC13" s="66">
        <v>2016</v>
      </c>
      <c r="AD13" s="66">
        <v>2017</v>
      </c>
      <c r="AE13" s="66">
        <v>2018</v>
      </c>
      <c r="AF13" s="66">
        <v>2019</v>
      </c>
      <c r="AG13" s="66">
        <v>2020</v>
      </c>
      <c r="AH13" s="66">
        <v>2021</v>
      </c>
      <c r="AI13" s="66">
        <v>2022</v>
      </c>
      <c r="AJ13" s="25" t="s">
        <v>122</v>
      </c>
      <c r="AK13" s="110"/>
    </row>
    <row r="14" spans="1:38" s="14" customFormat="1">
      <c r="A14" s="56"/>
      <c r="B14" s="56"/>
      <c r="C14" s="26"/>
      <c r="D14" s="11"/>
      <c r="E14" s="26"/>
      <c r="F14" s="11"/>
      <c r="G14" s="26"/>
      <c r="H14" s="12"/>
      <c r="I14" s="38"/>
      <c r="J14" s="13"/>
      <c r="K14" s="43"/>
      <c r="L14" s="13"/>
      <c r="M14" s="43"/>
      <c r="N14" s="26"/>
      <c r="O14" s="51"/>
      <c r="P14" s="44"/>
      <c r="Q14" s="68"/>
      <c r="R14" s="44"/>
      <c r="S14" s="68"/>
      <c r="U14" s="107"/>
      <c r="V14" s="107"/>
      <c r="W14" s="107"/>
      <c r="X14" s="107"/>
      <c r="Y14" s="113"/>
      <c r="Z14" s="107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07"/>
    </row>
    <row r="15" spans="1:38" s="21" customFormat="1">
      <c r="A15" s="160" t="s">
        <v>13</v>
      </c>
      <c r="B15" s="92" t="s">
        <v>4</v>
      </c>
      <c r="C15" s="27">
        <v>372316.68</v>
      </c>
      <c r="D15" s="19">
        <v>433046.55</v>
      </c>
      <c r="E15" s="27">
        <v>449061.02</v>
      </c>
      <c r="F15" s="19">
        <v>517058.28</v>
      </c>
      <c r="G15" s="27">
        <v>447333.87</v>
      </c>
      <c r="H15" s="19">
        <v>521677.74</v>
      </c>
      <c r="I15" s="39">
        <v>561749.57999999996</v>
      </c>
      <c r="J15" s="20">
        <v>627943.21</v>
      </c>
      <c r="K15" s="39">
        <v>596218.62</v>
      </c>
      <c r="L15" s="20">
        <v>658209.66</v>
      </c>
      <c r="M15" s="39">
        <v>638597.04</v>
      </c>
      <c r="N15" s="29">
        <f>SUM(M15-L15)</f>
        <v>-19612.619999999995</v>
      </c>
      <c r="O15" s="52">
        <v>584794.55000000005</v>
      </c>
      <c r="P15" s="29">
        <f>SUM(O15-M15)</f>
        <v>-53802.489999999991</v>
      </c>
      <c r="Q15" s="69">
        <v>684951.81</v>
      </c>
      <c r="R15" s="29">
        <f>SUM(Q15-O15)</f>
        <v>100157.26000000001</v>
      </c>
      <c r="S15" s="98">
        <v>642395.37</v>
      </c>
      <c r="T15" s="98">
        <v>647947.34</v>
      </c>
      <c r="U15" s="106">
        <v>673485.59</v>
      </c>
      <c r="V15" s="106">
        <v>621839.86</v>
      </c>
      <c r="W15" s="106">
        <v>679452.47</v>
      </c>
      <c r="X15" s="98">
        <v>663447.11</v>
      </c>
      <c r="Y15" s="114">
        <v>751188.49</v>
      </c>
      <c r="Z15" s="109">
        <v>716680.56</v>
      </c>
      <c r="AA15" s="109">
        <v>779590.34</v>
      </c>
      <c r="AB15" s="109">
        <v>813525</v>
      </c>
      <c r="AC15" s="109">
        <v>864502.06</v>
      </c>
      <c r="AD15" s="109">
        <v>881152.03</v>
      </c>
      <c r="AE15" s="109">
        <v>799473.77</v>
      </c>
      <c r="AF15" s="114">
        <v>934790.19</v>
      </c>
      <c r="AG15" s="114">
        <v>955945.63</v>
      </c>
      <c r="AH15" s="109">
        <v>972527.17</v>
      </c>
      <c r="AI15" s="109">
        <v>1130063.19</v>
      </c>
      <c r="AJ15" s="116">
        <f>IF(AH15=0,"",AI15-AH15)</f>
        <v>157536.0199999999</v>
      </c>
      <c r="AK15" s="111">
        <f>AJ15/AG15</f>
        <v>0.16479600414094669</v>
      </c>
    </row>
    <row r="16" spans="1:38" s="14" customFormat="1">
      <c r="A16" s="119"/>
      <c r="B16" s="93"/>
      <c r="C16" s="28"/>
      <c r="D16" s="17"/>
      <c r="E16" s="28"/>
      <c r="F16" s="17"/>
      <c r="G16" s="28"/>
      <c r="H16" s="17"/>
      <c r="I16" s="40"/>
      <c r="J16" s="18"/>
      <c r="K16" s="40"/>
      <c r="L16" s="18"/>
      <c r="M16" s="40"/>
      <c r="N16" s="28"/>
      <c r="P16" s="34"/>
      <c r="Q16" s="33"/>
      <c r="R16" s="34"/>
      <c r="S16" s="98"/>
      <c r="T16" s="98"/>
      <c r="U16" s="98"/>
      <c r="V16" s="98"/>
      <c r="W16" s="98"/>
      <c r="X16" s="98"/>
      <c r="Y16" s="113"/>
      <c r="Z16" s="107"/>
      <c r="AA16" s="107"/>
      <c r="AB16" s="107"/>
      <c r="AC16" s="107"/>
      <c r="AD16" s="109"/>
      <c r="AE16" s="109"/>
      <c r="AF16" s="114"/>
      <c r="AG16" s="114"/>
      <c r="AH16" s="109"/>
      <c r="AI16" s="109"/>
      <c r="AJ16" s="116" t="str">
        <f t="shared" ref="AJ16:AJ29" si="0">IF(AH16=0,"",AI16-AH16)</f>
        <v/>
      </c>
      <c r="AK16" s="111"/>
    </row>
    <row r="17" spans="1:40" s="21" customFormat="1">
      <c r="A17" s="160" t="s">
        <v>16</v>
      </c>
      <c r="B17" s="92" t="s">
        <v>5</v>
      </c>
      <c r="C17" s="27">
        <v>370096.98</v>
      </c>
      <c r="D17" s="19">
        <v>441676.34</v>
      </c>
      <c r="E17" s="27">
        <v>436548.72</v>
      </c>
      <c r="F17" s="19">
        <v>468962.14</v>
      </c>
      <c r="G17" s="27">
        <v>553682.30000000005</v>
      </c>
      <c r="H17" s="19">
        <v>551204.68000000005</v>
      </c>
      <c r="I17" s="39">
        <v>591830.35</v>
      </c>
      <c r="J17" s="20">
        <v>626291.46</v>
      </c>
      <c r="K17" s="39">
        <v>619815.17000000004</v>
      </c>
      <c r="L17" s="20">
        <v>644548.79</v>
      </c>
      <c r="M17" s="39">
        <v>562181.21</v>
      </c>
      <c r="N17" s="29">
        <f>SUM(M17-L17)</f>
        <v>-82367.580000000075</v>
      </c>
      <c r="O17" s="52">
        <v>729473.94</v>
      </c>
      <c r="P17" s="29">
        <f>SUM(O17-M17)</f>
        <v>167292.72999999998</v>
      </c>
      <c r="Q17" s="69">
        <v>698295.43</v>
      </c>
      <c r="R17" s="29">
        <f>SUM(Q17-O17)</f>
        <v>-31178.509999999893</v>
      </c>
      <c r="S17" s="98">
        <v>793517.33</v>
      </c>
      <c r="T17" s="98">
        <v>658296.9</v>
      </c>
      <c r="U17" s="98">
        <v>687122.34</v>
      </c>
      <c r="V17" s="98">
        <v>651227.66</v>
      </c>
      <c r="W17" s="98">
        <v>673850.95</v>
      </c>
      <c r="X17" s="98">
        <v>706934.26</v>
      </c>
      <c r="Y17" s="114">
        <v>735125.4</v>
      </c>
      <c r="Z17" s="109">
        <v>700622.71</v>
      </c>
      <c r="AA17" s="109">
        <v>789324.76</v>
      </c>
      <c r="AB17" s="109">
        <v>797358.4</v>
      </c>
      <c r="AC17" s="109">
        <v>920526.19</v>
      </c>
      <c r="AD17" s="109">
        <v>899607.83</v>
      </c>
      <c r="AE17" s="109">
        <v>823459.98</v>
      </c>
      <c r="AF17" s="114">
        <v>829177.26</v>
      </c>
      <c r="AG17" s="114">
        <v>946299.74</v>
      </c>
      <c r="AH17" s="109">
        <v>1064363.3600000001</v>
      </c>
      <c r="AI17" s="109">
        <v>1138075.5900000001</v>
      </c>
      <c r="AJ17" s="116">
        <f t="shared" si="0"/>
        <v>73712.229999999981</v>
      </c>
      <c r="AK17" s="111">
        <f t="shared" ref="AK17" si="1">AJ17/AG17</f>
        <v>7.7895223769162164E-2</v>
      </c>
      <c r="AM17" s="150"/>
    </row>
    <row r="18" spans="1:40" s="14" customFormat="1">
      <c r="A18" s="93"/>
      <c r="B18" s="93"/>
      <c r="C18" s="28"/>
      <c r="D18" s="17"/>
      <c r="E18" s="28"/>
      <c r="F18" s="17"/>
      <c r="G18" s="28"/>
      <c r="H18" s="17"/>
      <c r="I18" s="40"/>
      <c r="J18" s="18"/>
      <c r="K18" s="40"/>
      <c r="L18" s="18"/>
      <c r="M18" s="40"/>
      <c r="N18" s="28"/>
      <c r="O18" s="53"/>
      <c r="P18" s="33"/>
      <c r="Q18" s="46"/>
      <c r="R18" s="33"/>
      <c r="S18" s="98"/>
      <c r="T18" s="98"/>
      <c r="U18" s="98"/>
      <c r="V18" s="98"/>
      <c r="W18" s="98"/>
      <c r="X18" s="98"/>
      <c r="Y18" s="113"/>
      <c r="Z18" s="107"/>
      <c r="AA18" s="107"/>
      <c r="AB18" s="107"/>
      <c r="AC18" s="107"/>
      <c r="AD18" s="109"/>
      <c r="AE18" s="109"/>
      <c r="AF18" s="114"/>
      <c r="AG18" s="114"/>
      <c r="AH18" s="109"/>
      <c r="AI18" s="109"/>
      <c r="AJ18" s="116" t="str">
        <f t="shared" si="0"/>
        <v/>
      </c>
      <c r="AK18" s="111"/>
    </row>
    <row r="19" spans="1:40" s="21" customFormat="1">
      <c r="A19" s="92" t="s">
        <v>3</v>
      </c>
      <c r="B19" s="94" t="s">
        <v>6</v>
      </c>
      <c r="C19" s="29">
        <v>488881.27</v>
      </c>
      <c r="D19" s="22">
        <v>538653.61</v>
      </c>
      <c r="E19" s="29">
        <v>589394.24</v>
      </c>
      <c r="F19" s="22">
        <v>628657.29</v>
      </c>
      <c r="G19" s="29">
        <v>625968.47</v>
      </c>
      <c r="H19" s="22">
        <v>644006.16</v>
      </c>
      <c r="I19" s="41">
        <v>676416.68</v>
      </c>
      <c r="J19" s="23">
        <v>822883.72</v>
      </c>
      <c r="K19" s="41">
        <v>739302.79</v>
      </c>
      <c r="L19" s="23">
        <v>782836.83</v>
      </c>
      <c r="M19" s="41">
        <v>787594.36</v>
      </c>
      <c r="N19" s="29">
        <f>SUM(M19-L19)</f>
        <v>4757.5300000000279</v>
      </c>
      <c r="O19" s="52">
        <v>855059.04</v>
      </c>
      <c r="P19" s="29">
        <f>SUM(O19-M19)</f>
        <v>67464.680000000051</v>
      </c>
      <c r="Q19" s="69">
        <v>858160.98</v>
      </c>
      <c r="R19" s="29">
        <f>SUM(Q19-O19)</f>
        <v>3101.9399999999441</v>
      </c>
      <c r="S19" s="98">
        <v>867069.57</v>
      </c>
      <c r="T19" s="98">
        <v>906335.37</v>
      </c>
      <c r="U19" s="98">
        <v>885311.09</v>
      </c>
      <c r="V19" s="98">
        <v>784229.75</v>
      </c>
      <c r="W19" s="98">
        <v>822678.12</v>
      </c>
      <c r="X19" s="98">
        <v>835513.73</v>
      </c>
      <c r="Y19" s="114">
        <v>862584.34</v>
      </c>
      <c r="Z19" s="109">
        <v>861685.9</v>
      </c>
      <c r="AA19" s="109">
        <v>903160.86</v>
      </c>
      <c r="AB19" s="109">
        <v>972587.28</v>
      </c>
      <c r="AC19" s="109">
        <v>1003663.33</v>
      </c>
      <c r="AD19" s="109">
        <v>975557.74</v>
      </c>
      <c r="AE19" s="109">
        <v>878049.99</v>
      </c>
      <c r="AF19" s="114">
        <v>883193.46</v>
      </c>
      <c r="AG19" s="114">
        <v>1048992.72</v>
      </c>
      <c r="AH19" s="109">
        <v>1106172.3999999999</v>
      </c>
      <c r="AI19" s="109">
        <v>1150293.57</v>
      </c>
      <c r="AJ19" s="116">
        <f t="shared" si="0"/>
        <v>44121.170000000158</v>
      </c>
      <c r="AK19" s="111">
        <f>AJ19/AG19</f>
        <v>4.2060511153976514E-2</v>
      </c>
    </row>
    <row r="20" spans="1:40" s="14" customFormat="1">
      <c r="A20" s="93"/>
      <c r="B20" s="93"/>
      <c r="C20" s="28"/>
      <c r="D20" s="17"/>
      <c r="E20" s="28"/>
      <c r="F20" s="17"/>
      <c r="G20" s="28"/>
      <c r="H20" s="17"/>
      <c r="I20" s="40"/>
      <c r="J20" s="18"/>
      <c r="K20" s="40"/>
      <c r="L20" s="18"/>
      <c r="M20" s="40"/>
      <c r="N20" s="28"/>
      <c r="O20" s="53"/>
      <c r="P20" s="33"/>
      <c r="Q20" s="46"/>
      <c r="R20" s="33"/>
      <c r="S20" s="98"/>
      <c r="T20" s="98"/>
      <c r="U20" s="98"/>
      <c r="V20" s="98"/>
      <c r="W20" s="98"/>
      <c r="X20" s="98"/>
      <c r="Y20" s="113"/>
      <c r="Z20" s="107"/>
      <c r="AA20" s="107"/>
      <c r="AB20" s="107"/>
      <c r="AC20" s="107"/>
      <c r="AD20" s="109"/>
      <c r="AE20" s="109"/>
      <c r="AF20" s="114"/>
      <c r="AG20" s="114"/>
      <c r="AH20" s="109"/>
      <c r="AI20" s="109"/>
      <c r="AJ20" s="116" t="str">
        <f t="shared" si="0"/>
        <v/>
      </c>
      <c r="AK20" s="111"/>
    </row>
    <row r="21" spans="1:40" s="21" customFormat="1">
      <c r="A21" s="94" t="s">
        <v>4</v>
      </c>
      <c r="B21" s="94" t="s">
        <v>7</v>
      </c>
      <c r="C21" s="29">
        <v>279919.8</v>
      </c>
      <c r="D21" s="22">
        <v>322190.08000000002</v>
      </c>
      <c r="E21" s="29">
        <v>370433.01</v>
      </c>
      <c r="F21" s="22">
        <v>499778.48</v>
      </c>
      <c r="G21" s="29">
        <v>415064.23</v>
      </c>
      <c r="H21" s="22">
        <v>495425.76</v>
      </c>
      <c r="I21" s="41">
        <v>468445.31</v>
      </c>
      <c r="J21" s="23">
        <v>444126.83</v>
      </c>
      <c r="K21" s="41">
        <v>420422.17</v>
      </c>
      <c r="L21" s="23">
        <v>483722.1</v>
      </c>
      <c r="M21" s="41">
        <v>510061.85</v>
      </c>
      <c r="N21" s="29">
        <f>SUM(M21-L21)</f>
        <v>26339.75</v>
      </c>
      <c r="O21" s="52">
        <v>562066.14</v>
      </c>
      <c r="P21" s="29">
        <f>SUM(O21-M21)</f>
        <v>52004.290000000037</v>
      </c>
      <c r="Q21" s="69">
        <v>557367.94999999995</v>
      </c>
      <c r="R21" s="29">
        <f>SUM(Q21-O21)</f>
        <v>-4698.1900000000605</v>
      </c>
      <c r="S21" s="98">
        <v>649123.64</v>
      </c>
      <c r="T21" s="98">
        <v>571966.5</v>
      </c>
      <c r="U21" s="98">
        <v>584911.54</v>
      </c>
      <c r="V21" s="98">
        <v>538601.65</v>
      </c>
      <c r="W21" s="98">
        <v>607234.61</v>
      </c>
      <c r="X21" s="98">
        <v>613406.53</v>
      </c>
      <c r="Y21" s="114">
        <v>648584.22</v>
      </c>
      <c r="Z21" s="109">
        <v>666759.59</v>
      </c>
      <c r="AA21" s="109">
        <v>668549.71</v>
      </c>
      <c r="AB21" s="109">
        <v>691370.18</v>
      </c>
      <c r="AC21" s="109">
        <v>743259.16</v>
      </c>
      <c r="AD21" s="109">
        <v>743729.31</v>
      </c>
      <c r="AE21" s="109">
        <v>686849.81</v>
      </c>
      <c r="AF21" s="114">
        <v>726462.49</v>
      </c>
      <c r="AG21" s="114">
        <v>785475.88</v>
      </c>
      <c r="AH21" s="109">
        <v>866293.69</v>
      </c>
      <c r="AI21" s="109">
        <v>973097.91</v>
      </c>
      <c r="AJ21" s="116">
        <f t="shared" si="0"/>
        <v>106804.22000000009</v>
      </c>
      <c r="AK21" s="111">
        <f>AJ21/AF21</f>
        <v>0.14701959353744484</v>
      </c>
    </row>
    <row r="22" spans="1:40" s="14" customFormat="1">
      <c r="A22" s="93"/>
      <c r="B22" s="93"/>
      <c r="C22" s="28"/>
      <c r="D22" s="17"/>
      <c r="E22" s="28"/>
      <c r="F22" s="17"/>
      <c r="G22" s="28"/>
      <c r="H22" s="17"/>
      <c r="I22" s="40"/>
      <c r="J22" s="18"/>
      <c r="K22" s="40"/>
      <c r="L22" s="18"/>
      <c r="M22" s="40"/>
      <c r="N22" s="28"/>
      <c r="O22" s="53"/>
      <c r="P22" s="33"/>
      <c r="Q22" s="46"/>
      <c r="R22" s="33"/>
      <c r="S22" s="98"/>
      <c r="T22" s="98"/>
      <c r="U22" s="98"/>
      <c r="V22" s="98"/>
      <c r="W22" s="98"/>
      <c r="X22" s="98"/>
      <c r="Y22" s="113"/>
      <c r="Z22" s="107"/>
      <c r="AA22" s="107"/>
      <c r="AB22" s="107"/>
      <c r="AC22" s="107"/>
      <c r="AD22" s="109"/>
      <c r="AE22" s="109"/>
      <c r="AF22" s="114"/>
      <c r="AG22" s="114"/>
      <c r="AH22" s="109"/>
      <c r="AI22" s="109"/>
      <c r="AJ22" s="116" t="str">
        <f t="shared" si="0"/>
        <v/>
      </c>
      <c r="AK22" s="111"/>
    </row>
    <row r="23" spans="1:40" s="21" customFormat="1">
      <c r="A23" s="94" t="s">
        <v>5</v>
      </c>
      <c r="B23" s="92" t="s">
        <v>8</v>
      </c>
      <c r="C23" s="27">
        <v>324420.47999999998</v>
      </c>
      <c r="D23" s="19">
        <v>400296.03</v>
      </c>
      <c r="E23" s="27">
        <v>455968.34</v>
      </c>
      <c r="F23" s="19">
        <v>447868.7</v>
      </c>
      <c r="G23" s="27">
        <v>480453.98</v>
      </c>
      <c r="H23" s="19">
        <v>487674.65</v>
      </c>
      <c r="I23" s="39">
        <v>549411.69999999995</v>
      </c>
      <c r="J23" s="20">
        <v>660515.14</v>
      </c>
      <c r="K23" s="39">
        <v>610086.79</v>
      </c>
      <c r="L23" s="20">
        <v>550988.52</v>
      </c>
      <c r="M23" s="39">
        <v>606123.28</v>
      </c>
      <c r="N23" s="29">
        <f>SUM(M23-L23)</f>
        <v>55134.760000000009</v>
      </c>
      <c r="O23" s="52">
        <v>575142.99</v>
      </c>
      <c r="P23" s="29">
        <f>SUM(O23-M23)</f>
        <v>-30980.290000000037</v>
      </c>
      <c r="Q23" s="69">
        <v>595612.5</v>
      </c>
      <c r="R23" s="29">
        <f>SUM(Q23-O23)</f>
        <v>20469.510000000009</v>
      </c>
      <c r="S23" s="98">
        <v>590460.61</v>
      </c>
      <c r="T23" s="98">
        <v>604410.99</v>
      </c>
      <c r="U23" s="98">
        <v>608753.28</v>
      </c>
      <c r="V23" s="98">
        <v>602641.93000000005</v>
      </c>
      <c r="W23" s="98">
        <v>612073.01</v>
      </c>
      <c r="X23" s="98">
        <v>660381.94999999995</v>
      </c>
      <c r="Y23" s="114">
        <v>629385.54</v>
      </c>
      <c r="Z23" s="109">
        <v>721375.76</v>
      </c>
      <c r="AA23" s="109">
        <v>790097.02</v>
      </c>
      <c r="AB23" s="109">
        <v>802292.11</v>
      </c>
      <c r="AC23" s="109">
        <v>850420.9</v>
      </c>
      <c r="AD23" s="109">
        <v>797530.17</v>
      </c>
      <c r="AE23" s="109">
        <v>826737.63</v>
      </c>
      <c r="AF23" s="114">
        <v>705816.07</v>
      </c>
      <c r="AG23" s="114">
        <v>753621.79</v>
      </c>
      <c r="AH23" s="109">
        <v>865958.1</v>
      </c>
      <c r="AI23" s="109">
        <v>914817.46</v>
      </c>
      <c r="AJ23" s="116">
        <f t="shared" si="0"/>
        <v>48859.359999999986</v>
      </c>
      <c r="AK23" s="111">
        <f t="shared" ref="AK23:AK25" si="2">AJ23/AF23</f>
        <v>6.9223926851084569E-2</v>
      </c>
    </row>
    <row r="24" spans="1:40" s="14" customFormat="1">
      <c r="A24" s="93"/>
      <c r="B24" s="95"/>
      <c r="C24" s="30"/>
      <c r="D24" s="15"/>
      <c r="E24" s="30"/>
      <c r="F24" s="15"/>
      <c r="G24" s="30"/>
      <c r="H24" s="15"/>
      <c r="I24" s="42"/>
      <c r="J24" s="16"/>
      <c r="K24" s="42"/>
      <c r="L24" s="16"/>
      <c r="M24" s="42"/>
      <c r="N24" s="28"/>
      <c r="O24" s="53"/>
      <c r="P24" s="33"/>
      <c r="Q24" s="46"/>
      <c r="R24" s="33"/>
      <c r="S24" s="98"/>
      <c r="T24" s="98"/>
      <c r="U24" s="98"/>
      <c r="V24" s="98"/>
      <c r="W24" s="98"/>
      <c r="X24" s="98"/>
      <c r="Y24" s="113"/>
      <c r="Z24" s="107"/>
      <c r="AA24" s="107"/>
      <c r="AB24" s="107"/>
      <c r="AC24" s="107"/>
      <c r="AD24" s="109"/>
      <c r="AE24" s="109"/>
      <c r="AF24" s="114"/>
      <c r="AG24" s="114"/>
      <c r="AH24" s="109"/>
      <c r="AI24" s="109"/>
      <c r="AJ24" s="116" t="str">
        <f t="shared" si="0"/>
        <v/>
      </c>
      <c r="AK24" s="111"/>
    </row>
    <row r="25" spans="1:40" s="21" customFormat="1">
      <c r="A25" s="92" t="s">
        <v>6</v>
      </c>
      <c r="B25" s="92" t="s">
        <v>9</v>
      </c>
      <c r="C25" s="27">
        <v>375154.84</v>
      </c>
      <c r="D25" s="19">
        <v>424532.22</v>
      </c>
      <c r="E25" s="27">
        <v>453178.72</v>
      </c>
      <c r="F25" s="19">
        <v>472897.14</v>
      </c>
      <c r="G25" s="27">
        <v>511503.5</v>
      </c>
      <c r="H25" s="19">
        <v>505374.57</v>
      </c>
      <c r="I25" s="39">
        <v>564306</v>
      </c>
      <c r="J25" s="20">
        <v>538685.06999999995</v>
      </c>
      <c r="K25" s="39">
        <v>619581.73</v>
      </c>
      <c r="L25" s="20">
        <v>689919.99</v>
      </c>
      <c r="M25" s="39">
        <v>685599.53</v>
      </c>
      <c r="N25" s="29">
        <f>SUM(M25-L25)</f>
        <v>-4320.4599999999627</v>
      </c>
      <c r="O25" s="52">
        <v>753757.89</v>
      </c>
      <c r="P25" s="29">
        <f>SUM(O25-M25)</f>
        <v>68158.359999999986</v>
      </c>
      <c r="Q25" s="69">
        <v>715499.05</v>
      </c>
      <c r="R25" s="29">
        <f>SUM(Q25-O25)</f>
        <v>-38258.839999999967</v>
      </c>
      <c r="S25" s="98">
        <v>687709.79</v>
      </c>
      <c r="T25" s="98">
        <v>779690.2</v>
      </c>
      <c r="U25" s="98">
        <v>717525.61</v>
      </c>
      <c r="V25" s="98">
        <v>662359.05000000005</v>
      </c>
      <c r="W25" s="98">
        <v>701878.8</v>
      </c>
      <c r="X25" s="98">
        <v>782288.89</v>
      </c>
      <c r="Y25" s="114">
        <v>899181.15</v>
      </c>
      <c r="Z25" s="109">
        <v>881351.5</v>
      </c>
      <c r="AA25" s="109">
        <v>828548.52</v>
      </c>
      <c r="AB25" s="109">
        <v>883243.2</v>
      </c>
      <c r="AC25" s="109">
        <v>847356.81</v>
      </c>
      <c r="AD25" s="109">
        <v>909629.34</v>
      </c>
      <c r="AE25" s="109">
        <v>970391.93</v>
      </c>
      <c r="AF25" s="114">
        <v>970931.63</v>
      </c>
      <c r="AG25" s="297">
        <v>896699.99</v>
      </c>
      <c r="AH25" s="283">
        <v>1311844.3</v>
      </c>
      <c r="AI25" s="283">
        <v>1235791.1709</v>
      </c>
      <c r="AJ25" s="116">
        <f t="shared" si="0"/>
        <v>-76053.12910000002</v>
      </c>
      <c r="AK25" s="111">
        <f t="shared" si="2"/>
        <v>-7.8330056154417405E-2</v>
      </c>
      <c r="AM25" s="52"/>
      <c r="AN25" s="151">
        <f>AM25/AC39</f>
        <v>0</v>
      </c>
    </row>
    <row r="26" spans="1:40" s="14" customFormat="1">
      <c r="A26" s="95"/>
      <c r="B26" s="93"/>
      <c r="C26" s="28"/>
      <c r="D26" s="17"/>
      <c r="E26" s="28"/>
      <c r="F26" s="17"/>
      <c r="G26" s="28"/>
      <c r="H26" s="17"/>
      <c r="I26" s="40"/>
      <c r="J26" s="18"/>
      <c r="K26" s="40"/>
      <c r="L26" s="18"/>
      <c r="M26" s="40"/>
      <c r="N26" s="28"/>
      <c r="O26" s="53"/>
      <c r="P26" s="33"/>
      <c r="Q26" s="46"/>
      <c r="R26" s="33"/>
      <c r="S26" s="98"/>
      <c r="T26" s="98"/>
      <c r="U26" s="98"/>
      <c r="V26" s="98"/>
      <c r="W26" s="98"/>
      <c r="X26" s="98"/>
      <c r="Y26" s="113"/>
      <c r="Z26" s="107"/>
      <c r="AA26" s="107"/>
      <c r="AB26" s="107"/>
      <c r="AC26" s="107"/>
      <c r="AD26" s="109"/>
      <c r="AE26" s="109"/>
      <c r="AF26" s="114"/>
      <c r="AG26" s="114"/>
      <c r="AH26" s="109"/>
      <c r="AI26" s="109"/>
      <c r="AJ26" s="116" t="str">
        <f t="shared" si="0"/>
        <v/>
      </c>
      <c r="AK26" s="111"/>
    </row>
    <row r="27" spans="1:40" s="299" customFormat="1">
      <c r="A27" s="289" t="s">
        <v>7</v>
      </c>
      <c r="B27" s="289" t="s">
        <v>10</v>
      </c>
      <c r="C27" s="290">
        <v>392996</v>
      </c>
      <c r="D27" s="291">
        <v>482691.41</v>
      </c>
      <c r="E27" s="290">
        <v>452752.5</v>
      </c>
      <c r="F27" s="291">
        <v>522713.13</v>
      </c>
      <c r="G27" s="290">
        <v>478398.4</v>
      </c>
      <c r="H27" s="291">
        <v>543244.81999999995</v>
      </c>
      <c r="I27" s="292">
        <v>656448.23</v>
      </c>
      <c r="J27" s="293">
        <v>698761.62</v>
      </c>
      <c r="K27" s="292">
        <v>700546.99</v>
      </c>
      <c r="L27" s="293">
        <v>809095.91</v>
      </c>
      <c r="M27" s="292">
        <v>621496.31999999995</v>
      </c>
      <c r="N27" s="290">
        <f>SUM(M27-L27)</f>
        <v>-187599.59000000008</v>
      </c>
      <c r="O27" s="294">
        <v>696442.14</v>
      </c>
      <c r="P27" s="290">
        <f>SUM(O27-M27)</f>
        <v>74945.820000000065</v>
      </c>
      <c r="Q27" s="295">
        <v>707970.37</v>
      </c>
      <c r="R27" s="290">
        <f>SUM(Q27-O27)</f>
        <v>11528.229999999981</v>
      </c>
      <c r="S27" s="296">
        <v>697733.75</v>
      </c>
      <c r="T27" s="296">
        <v>638368.43000000005</v>
      </c>
      <c r="U27" s="296">
        <v>687173.36</v>
      </c>
      <c r="V27" s="296">
        <v>603002.47</v>
      </c>
      <c r="W27" s="296">
        <v>656547.66</v>
      </c>
      <c r="X27" s="296">
        <v>655351.11</v>
      </c>
      <c r="Y27" s="297">
        <v>733609.22</v>
      </c>
      <c r="Z27" s="283">
        <v>707838.05</v>
      </c>
      <c r="AA27" s="283">
        <v>843733.96</v>
      </c>
      <c r="AB27" s="283">
        <v>914347.45</v>
      </c>
      <c r="AC27" s="283">
        <v>867119.81</v>
      </c>
      <c r="AD27" s="283">
        <v>911399.36</v>
      </c>
      <c r="AE27" s="283">
        <v>810232.74</v>
      </c>
      <c r="AF27" s="297">
        <v>918350.69</v>
      </c>
      <c r="AG27" s="297">
        <v>865640.42</v>
      </c>
      <c r="AH27" s="283">
        <v>1197361.1000000001</v>
      </c>
      <c r="AI27" s="283">
        <v>1186059.54</v>
      </c>
      <c r="AJ27" s="116">
        <f t="shared" si="0"/>
        <v>-11301.560000000056</v>
      </c>
      <c r="AK27" s="298">
        <f>AJ27/AF27</f>
        <v>-1.2306366318513963E-2</v>
      </c>
    </row>
    <row r="28" spans="1:40" s="311" customFormat="1">
      <c r="A28" s="300"/>
      <c r="B28" s="301"/>
      <c r="C28" s="302"/>
      <c r="D28" s="303"/>
      <c r="E28" s="302"/>
      <c r="F28" s="303"/>
      <c r="G28" s="302"/>
      <c r="H28" s="303"/>
      <c r="I28" s="304"/>
      <c r="J28" s="305"/>
      <c r="K28" s="304"/>
      <c r="L28" s="305"/>
      <c r="M28" s="304"/>
      <c r="N28" s="302"/>
      <c r="O28" s="306"/>
      <c r="P28" s="307"/>
      <c r="Q28" s="308"/>
      <c r="R28" s="307"/>
      <c r="S28" s="296"/>
      <c r="T28" s="296"/>
      <c r="U28" s="296"/>
      <c r="V28" s="296"/>
      <c r="W28" s="296"/>
      <c r="X28" s="296"/>
      <c r="Y28" s="309"/>
      <c r="Z28" s="310"/>
      <c r="AA28" s="310"/>
      <c r="AB28" s="310"/>
      <c r="AC28" s="310"/>
      <c r="AD28" s="283"/>
      <c r="AE28" s="283"/>
      <c r="AF28" s="297"/>
      <c r="AG28" s="297"/>
      <c r="AH28" s="283"/>
      <c r="AI28" s="283"/>
      <c r="AJ28" s="116" t="str">
        <f t="shared" si="0"/>
        <v/>
      </c>
      <c r="AK28" s="298"/>
    </row>
    <row r="29" spans="1:40" s="21" customFormat="1">
      <c r="A29" s="94" t="s">
        <v>8</v>
      </c>
      <c r="B29" s="94" t="s">
        <v>11</v>
      </c>
      <c r="C29" s="29">
        <v>431889.56</v>
      </c>
      <c r="D29" s="22">
        <v>447959.28</v>
      </c>
      <c r="E29" s="29">
        <v>537782.65</v>
      </c>
      <c r="F29" s="22">
        <v>573768.82999999996</v>
      </c>
      <c r="G29" s="29">
        <v>581105.94999999995</v>
      </c>
      <c r="H29" s="22">
        <v>618639.16</v>
      </c>
      <c r="I29" s="41">
        <v>626275.06000000006</v>
      </c>
      <c r="J29" s="23">
        <v>807970.21</v>
      </c>
      <c r="K29" s="41">
        <v>588797.62</v>
      </c>
      <c r="L29" s="23">
        <v>692915.82</v>
      </c>
      <c r="M29" s="41">
        <v>681366.93</v>
      </c>
      <c r="N29" s="29">
        <f>SUM(M29-L29)</f>
        <v>-11548.889999999898</v>
      </c>
      <c r="O29" s="52">
        <v>683584.35</v>
      </c>
      <c r="P29" s="29">
        <f>SUM(O29-M29)</f>
        <v>2217.4199999999255</v>
      </c>
      <c r="Q29" s="69">
        <v>739265.82</v>
      </c>
      <c r="R29" s="29">
        <f>SUM(Q29-O29)</f>
        <v>55681.469999999972</v>
      </c>
      <c r="S29" s="98">
        <v>690900.47999999998</v>
      </c>
      <c r="T29" s="98">
        <v>752982.24</v>
      </c>
      <c r="U29" s="98">
        <v>745308.06</v>
      </c>
      <c r="V29" s="98">
        <v>684317.69</v>
      </c>
      <c r="W29" s="98">
        <v>733308.77</v>
      </c>
      <c r="X29" s="98">
        <v>737839.35</v>
      </c>
      <c r="Y29" s="114">
        <v>742651.78</v>
      </c>
      <c r="Z29" s="109">
        <v>895847.3</v>
      </c>
      <c r="AA29" s="109">
        <v>881781.85</v>
      </c>
      <c r="AB29" s="109">
        <v>911547.43</v>
      </c>
      <c r="AC29" s="109">
        <v>910752.97</v>
      </c>
      <c r="AD29" s="109">
        <v>889895.04</v>
      </c>
      <c r="AE29" s="109">
        <v>937188.05</v>
      </c>
      <c r="AF29" s="114">
        <v>930766.96</v>
      </c>
      <c r="AG29" s="327">
        <v>1308452.28</v>
      </c>
      <c r="AH29" s="316">
        <v>1258973.46</v>
      </c>
      <c r="AI29" s="316">
        <v>1249647.1000000001</v>
      </c>
      <c r="AJ29" s="116">
        <f t="shared" si="0"/>
        <v>-9326.3599999998696</v>
      </c>
      <c r="AK29" s="317">
        <f>AJ29/AF29</f>
        <v>-1.0020080644031315E-2</v>
      </c>
    </row>
    <row r="30" spans="1:40" s="14" customFormat="1">
      <c r="A30" s="93"/>
      <c r="B30" s="93"/>
      <c r="C30" s="28"/>
      <c r="D30" s="17"/>
      <c r="E30" s="28"/>
      <c r="F30" s="17"/>
      <c r="G30" s="28"/>
      <c r="H30" s="17"/>
      <c r="I30" s="40"/>
      <c r="J30" s="18"/>
      <c r="K30" s="40"/>
      <c r="L30" s="18"/>
      <c r="M30" s="40"/>
      <c r="N30" s="28"/>
      <c r="O30" s="53"/>
      <c r="P30" s="33"/>
      <c r="Q30" s="46"/>
      <c r="R30" s="33"/>
      <c r="S30" s="98"/>
      <c r="T30" s="98"/>
      <c r="U30" s="98"/>
      <c r="V30" s="98"/>
      <c r="W30" s="98"/>
      <c r="X30" s="98"/>
      <c r="Y30" s="113"/>
      <c r="Z30" s="107"/>
      <c r="AA30" s="107"/>
      <c r="AB30" s="107"/>
      <c r="AC30" s="107"/>
      <c r="AD30" s="109"/>
      <c r="AE30" s="109"/>
      <c r="AF30" s="114"/>
      <c r="AG30" s="327"/>
      <c r="AH30" s="316"/>
      <c r="AI30" s="316"/>
      <c r="AJ30" s="116"/>
      <c r="AK30" s="317"/>
    </row>
    <row r="31" spans="1:40" s="21" customFormat="1">
      <c r="A31" s="94" t="s">
        <v>9</v>
      </c>
      <c r="B31" s="92" t="s">
        <v>12</v>
      </c>
      <c r="C31" s="27">
        <v>498356.52</v>
      </c>
      <c r="D31" s="19">
        <v>545228.31000000006</v>
      </c>
      <c r="E31" s="27">
        <v>536015.16</v>
      </c>
      <c r="F31" s="19">
        <v>526407.30000000005</v>
      </c>
      <c r="G31" s="27">
        <v>657752.38</v>
      </c>
      <c r="H31" s="19">
        <v>796243.31</v>
      </c>
      <c r="I31" s="39">
        <v>766282.84</v>
      </c>
      <c r="J31" s="20">
        <v>725501.37</v>
      </c>
      <c r="K31" s="39">
        <v>740505.74</v>
      </c>
      <c r="L31" s="20">
        <v>800498.7</v>
      </c>
      <c r="M31" s="39">
        <v>786533.01</v>
      </c>
      <c r="N31" s="29">
        <f>SUM(M31-L31)</f>
        <v>-13965.689999999944</v>
      </c>
      <c r="O31" s="52">
        <v>772184.38</v>
      </c>
      <c r="P31" s="29">
        <f>SUM(O31-M31)</f>
        <v>-14348.630000000005</v>
      </c>
      <c r="Q31" s="69">
        <v>857862.05</v>
      </c>
      <c r="R31" s="29">
        <f>SUM(Q31-O31)</f>
        <v>85677.670000000042</v>
      </c>
      <c r="S31" s="98">
        <v>863826.16</v>
      </c>
      <c r="T31" s="98">
        <v>880052.22</v>
      </c>
      <c r="U31" s="98">
        <v>874848.28</v>
      </c>
      <c r="V31" s="98">
        <v>717527.3</v>
      </c>
      <c r="W31" s="98">
        <v>822016</v>
      </c>
      <c r="X31" s="98">
        <v>884522.41</v>
      </c>
      <c r="Y31" s="114">
        <v>911830.88</v>
      </c>
      <c r="Z31" s="109">
        <v>868791.71</v>
      </c>
      <c r="AA31" s="109">
        <v>1021331.91</v>
      </c>
      <c r="AB31" s="109">
        <v>973186.75</v>
      </c>
      <c r="AC31" s="109">
        <v>1037120.71</v>
      </c>
      <c r="AD31" s="109">
        <v>1024228.29</v>
      </c>
      <c r="AE31" s="109">
        <v>944233.16</v>
      </c>
      <c r="AF31" s="114">
        <v>1009094.34</v>
      </c>
      <c r="AG31" s="327">
        <v>1177703.3500000001</v>
      </c>
      <c r="AH31" s="316">
        <v>1243183.1499999999</v>
      </c>
      <c r="AI31" s="316"/>
      <c r="AJ31" s="116"/>
      <c r="AK31" s="317">
        <f>AJ31/AF31</f>
        <v>0</v>
      </c>
    </row>
    <row r="32" spans="1:40" s="14" customFormat="1">
      <c r="A32" s="93"/>
      <c r="B32" s="95"/>
      <c r="C32" s="30"/>
      <c r="D32" s="15"/>
      <c r="E32" s="30"/>
      <c r="F32" s="15"/>
      <c r="G32" s="30"/>
      <c r="H32" s="15"/>
      <c r="I32" s="42"/>
      <c r="J32" s="16"/>
      <c r="K32" s="42"/>
      <c r="L32" s="16"/>
      <c r="M32" s="42"/>
      <c r="N32" s="28"/>
      <c r="O32" s="53"/>
      <c r="P32" s="33"/>
      <c r="Q32" s="46"/>
      <c r="R32" s="33"/>
      <c r="S32" s="98"/>
      <c r="T32" s="98"/>
      <c r="U32" s="98"/>
      <c r="V32" s="98"/>
      <c r="W32" s="98"/>
      <c r="X32" s="98"/>
      <c r="Y32" s="113"/>
      <c r="Z32" s="107"/>
      <c r="AA32" s="107"/>
      <c r="AB32" s="107"/>
      <c r="AC32" s="107"/>
      <c r="AD32" s="109"/>
      <c r="AE32" s="109"/>
      <c r="AF32" s="114"/>
      <c r="AG32" s="327"/>
      <c r="AH32" s="316"/>
      <c r="AI32" s="316"/>
      <c r="AJ32" s="116"/>
      <c r="AK32" s="317"/>
    </row>
    <row r="33" spans="1:41" s="21" customFormat="1">
      <c r="A33" s="92" t="s">
        <v>10</v>
      </c>
      <c r="B33" s="92" t="s">
        <v>13</v>
      </c>
      <c r="C33" s="27">
        <v>441299.75</v>
      </c>
      <c r="D33" s="19">
        <v>481588.36</v>
      </c>
      <c r="E33" s="27">
        <v>580114.5</v>
      </c>
      <c r="F33" s="19">
        <v>643960.16</v>
      </c>
      <c r="G33" s="27">
        <v>659011.56000000006</v>
      </c>
      <c r="H33" s="19">
        <v>721835.9</v>
      </c>
      <c r="I33" s="39">
        <v>715902.44</v>
      </c>
      <c r="J33" s="20">
        <v>736298.44</v>
      </c>
      <c r="K33" s="39">
        <v>742017.35</v>
      </c>
      <c r="L33" s="20">
        <v>758828.07</v>
      </c>
      <c r="M33" s="39">
        <v>635702.14</v>
      </c>
      <c r="N33" s="29">
        <f>SUM(M33-L33)</f>
        <v>-123125.92999999993</v>
      </c>
      <c r="O33" s="52">
        <v>757306.06</v>
      </c>
      <c r="P33" s="29">
        <f>SUM(O33-M33)</f>
        <v>121603.92000000004</v>
      </c>
      <c r="Q33" s="69">
        <v>850164.3</v>
      </c>
      <c r="R33" s="29">
        <f>SUM(Q33-O33)</f>
        <v>92858.239999999991</v>
      </c>
      <c r="S33" s="98">
        <v>706165.17</v>
      </c>
      <c r="T33" s="98">
        <v>731241.53</v>
      </c>
      <c r="U33" s="98">
        <v>716657.5</v>
      </c>
      <c r="V33" s="98">
        <v>637225.09</v>
      </c>
      <c r="W33" s="98">
        <v>762574.05</v>
      </c>
      <c r="X33" s="98">
        <v>802498.65</v>
      </c>
      <c r="Y33" s="114">
        <v>764587.04</v>
      </c>
      <c r="Z33" s="109">
        <v>891216.4</v>
      </c>
      <c r="AA33" s="109">
        <v>898896.9</v>
      </c>
      <c r="AB33" s="109">
        <v>986677.73</v>
      </c>
      <c r="AC33" s="109">
        <v>932427.29</v>
      </c>
      <c r="AD33" s="109">
        <v>903905.24</v>
      </c>
      <c r="AE33" s="109">
        <v>943483.67</v>
      </c>
      <c r="AF33" s="114">
        <v>1015120.42</v>
      </c>
      <c r="AG33" s="297">
        <v>1138204.69</v>
      </c>
      <c r="AH33" s="283">
        <v>1169514.43</v>
      </c>
      <c r="AI33" s="283"/>
      <c r="AJ33" s="116"/>
      <c r="AK33" s="298">
        <f>AJ33/AF33</f>
        <v>0</v>
      </c>
      <c r="AM33" s="154"/>
      <c r="AN33" s="154"/>
      <c r="AO33" s="154"/>
    </row>
    <row r="34" spans="1:41" s="14" customFormat="1">
      <c r="A34" s="96"/>
      <c r="B34" s="93"/>
      <c r="C34" s="28"/>
      <c r="D34" s="17"/>
      <c r="E34" s="28"/>
      <c r="F34" s="17"/>
      <c r="G34" s="28"/>
      <c r="H34" s="17"/>
      <c r="I34" s="40"/>
      <c r="J34" s="18"/>
      <c r="K34" s="40"/>
      <c r="L34" s="18"/>
      <c r="M34" s="40"/>
      <c r="N34" s="28"/>
      <c r="O34" s="53"/>
      <c r="P34" s="33"/>
      <c r="Q34" s="46"/>
      <c r="R34" s="33"/>
      <c r="S34" s="98"/>
      <c r="T34" s="98"/>
      <c r="U34" s="98"/>
      <c r="V34" s="98"/>
      <c r="W34" s="98"/>
      <c r="X34" s="98"/>
      <c r="Y34" s="113"/>
      <c r="Z34" s="107"/>
      <c r="AA34" s="107"/>
      <c r="AB34" s="107"/>
      <c r="AC34" s="107"/>
      <c r="AD34" s="109"/>
      <c r="AE34" s="109"/>
      <c r="AF34" s="114"/>
      <c r="AG34" s="297"/>
      <c r="AH34" s="283"/>
      <c r="AI34" s="283"/>
      <c r="AJ34" s="116"/>
      <c r="AK34" s="298"/>
    </row>
    <row r="35" spans="1:41" s="21" customFormat="1">
      <c r="A35" s="92" t="s">
        <v>11</v>
      </c>
      <c r="B35" s="94" t="s">
        <v>16</v>
      </c>
      <c r="C35" s="29">
        <v>491739.48</v>
      </c>
      <c r="D35" s="22">
        <v>528277.78</v>
      </c>
      <c r="E35" s="29">
        <v>491155.34</v>
      </c>
      <c r="F35" s="22">
        <v>465802.81</v>
      </c>
      <c r="G35" s="29">
        <v>552623.84</v>
      </c>
      <c r="H35" s="22">
        <v>569036.79</v>
      </c>
      <c r="I35" s="41">
        <v>649013.87</v>
      </c>
      <c r="J35" s="23">
        <v>655738.86</v>
      </c>
      <c r="K35" s="41">
        <v>595933.94999999995</v>
      </c>
      <c r="L35" s="23">
        <v>726027.09</v>
      </c>
      <c r="M35" s="41">
        <v>709498.81</v>
      </c>
      <c r="N35" s="29">
        <f>SUM(M35-L35)</f>
        <v>-16528.279999999912</v>
      </c>
      <c r="O35" s="52">
        <v>722467.96</v>
      </c>
      <c r="P35" s="29">
        <f>SUM(O35-M35)</f>
        <v>12969.149999999907</v>
      </c>
      <c r="Q35" s="69">
        <v>724696.46</v>
      </c>
      <c r="R35" s="29">
        <f>SUM(Q35-O35)</f>
        <v>2228.5</v>
      </c>
      <c r="S35" s="98">
        <v>769852.72</v>
      </c>
      <c r="T35" s="98">
        <v>690308.61</v>
      </c>
      <c r="U35" s="98">
        <v>782954.92</v>
      </c>
      <c r="V35" s="98">
        <v>710080.13</v>
      </c>
      <c r="W35" s="98">
        <v>699456.09</v>
      </c>
      <c r="X35" s="98">
        <v>736848.77</v>
      </c>
      <c r="Y35" s="114">
        <v>777987.3</v>
      </c>
      <c r="Z35" s="109">
        <v>858436.75</v>
      </c>
      <c r="AA35" s="109">
        <v>864903.9</v>
      </c>
      <c r="AB35" s="109">
        <v>954677.45</v>
      </c>
      <c r="AC35" s="109">
        <v>939589.01</v>
      </c>
      <c r="AD35" s="109">
        <v>856710.41</v>
      </c>
      <c r="AE35" s="109">
        <v>850927.04</v>
      </c>
      <c r="AF35" s="114">
        <v>967391.07</v>
      </c>
      <c r="AG35" s="297">
        <v>1054559.9099999999</v>
      </c>
      <c r="AH35" s="283">
        <v>1220531.6299999999</v>
      </c>
      <c r="AI35" s="283"/>
      <c r="AJ35" s="116"/>
      <c r="AK35" s="298">
        <f>AJ35/AF35</f>
        <v>0</v>
      </c>
      <c r="AM35" s="52"/>
    </row>
    <row r="36" spans="1:41" s="14" customFormat="1">
      <c r="A36" s="93"/>
      <c r="B36" s="93"/>
      <c r="C36" s="28"/>
      <c r="D36" s="17"/>
      <c r="E36" s="28"/>
      <c r="F36" s="17"/>
      <c r="G36" s="28"/>
      <c r="H36" s="17"/>
      <c r="I36" s="40"/>
      <c r="J36" s="18"/>
      <c r="K36" s="40"/>
      <c r="L36" s="18"/>
      <c r="M36" s="40"/>
      <c r="N36" s="28"/>
      <c r="O36" s="53"/>
      <c r="P36" s="33"/>
      <c r="Q36" s="46"/>
      <c r="R36" s="33"/>
      <c r="S36" s="98"/>
      <c r="T36" s="98"/>
      <c r="U36" s="98"/>
      <c r="V36" s="98"/>
      <c r="W36" s="98"/>
      <c r="X36" s="98"/>
      <c r="Y36" s="113"/>
      <c r="Z36" s="107"/>
      <c r="AA36" s="107"/>
      <c r="AB36" s="107"/>
      <c r="AC36" s="107"/>
      <c r="AD36" s="109"/>
      <c r="AE36" s="109"/>
      <c r="AF36" s="114"/>
      <c r="AG36" s="297"/>
      <c r="AH36" s="283"/>
      <c r="AI36" s="283"/>
      <c r="AJ36" s="116"/>
      <c r="AK36" s="298"/>
    </row>
    <row r="37" spans="1:41" s="21" customFormat="1">
      <c r="A37" s="158" t="s">
        <v>12</v>
      </c>
      <c r="B37" s="94" t="s">
        <v>17</v>
      </c>
      <c r="C37" s="29">
        <v>461143.84</v>
      </c>
      <c r="D37" s="22">
        <v>489097.83</v>
      </c>
      <c r="E37" s="29">
        <v>478093.65</v>
      </c>
      <c r="F37" s="22">
        <v>654813.54</v>
      </c>
      <c r="G37" s="29">
        <v>594819.5</v>
      </c>
      <c r="H37" s="22">
        <v>619101.64</v>
      </c>
      <c r="I37" s="41">
        <v>625441.47</v>
      </c>
      <c r="J37" s="23">
        <v>637361.72</v>
      </c>
      <c r="K37" s="41">
        <v>681985.61</v>
      </c>
      <c r="L37" s="23">
        <v>491292.3</v>
      </c>
      <c r="M37" s="41">
        <v>639140.59</v>
      </c>
      <c r="N37" s="29">
        <f>SUM(M37-L37)</f>
        <v>147848.28999999998</v>
      </c>
      <c r="O37" s="52">
        <v>667222.13</v>
      </c>
      <c r="P37" s="29">
        <f>SUM(O37-M37)</f>
        <v>28081.540000000037</v>
      </c>
      <c r="Q37" s="69">
        <v>735294.57</v>
      </c>
      <c r="R37" s="29">
        <f>SUM(Q37-O37)</f>
        <v>68072.439999999944</v>
      </c>
      <c r="S37" s="98">
        <v>820513.52</v>
      </c>
      <c r="T37" s="98">
        <v>722624.71</v>
      </c>
      <c r="U37" s="98">
        <v>693548.89</v>
      </c>
      <c r="V37" s="98">
        <v>645644.15</v>
      </c>
      <c r="W37" s="98">
        <v>782720.44</v>
      </c>
      <c r="X37" s="98">
        <v>761691.23</v>
      </c>
      <c r="Y37" s="114">
        <v>799951.39</v>
      </c>
      <c r="Z37" s="109">
        <v>868563.51</v>
      </c>
      <c r="AA37" s="109">
        <v>948413.97</v>
      </c>
      <c r="AB37" s="109">
        <v>946956.41</v>
      </c>
      <c r="AC37" s="109">
        <v>918404.88</v>
      </c>
      <c r="AD37" s="109">
        <v>860526.01</v>
      </c>
      <c r="AE37" s="109">
        <v>901451.83</v>
      </c>
      <c r="AF37" s="114">
        <v>915119.24</v>
      </c>
      <c r="AG37" s="297">
        <v>1067102.3799999999</v>
      </c>
      <c r="AH37" s="283">
        <v>1053382.9099999999</v>
      </c>
      <c r="AI37" s="283"/>
      <c r="AJ37" s="116"/>
      <c r="AK37" s="329">
        <f>AJ37/AF37</f>
        <v>0</v>
      </c>
      <c r="AL37" s="140"/>
    </row>
    <row r="38" spans="1:41" ht="15.75">
      <c r="A38" s="159"/>
      <c r="B38" s="54"/>
      <c r="C38" s="31" t="s">
        <v>20</v>
      </c>
      <c r="D38" s="7" t="s">
        <v>20</v>
      </c>
      <c r="E38" s="31" t="s">
        <v>20</v>
      </c>
      <c r="F38" s="7" t="s">
        <v>20</v>
      </c>
      <c r="G38" s="31" t="s">
        <v>20</v>
      </c>
      <c r="H38" s="7" t="s">
        <v>20</v>
      </c>
      <c r="I38" s="31" t="s">
        <v>20</v>
      </c>
      <c r="J38" s="7" t="s">
        <v>20</v>
      </c>
      <c r="K38" s="31" t="s">
        <v>20</v>
      </c>
      <c r="L38" s="7" t="s">
        <v>20</v>
      </c>
      <c r="M38" s="31" t="s">
        <v>20</v>
      </c>
      <c r="N38" s="31" t="s">
        <v>20</v>
      </c>
      <c r="O38" s="31" t="s">
        <v>20</v>
      </c>
      <c r="P38" s="64" t="s">
        <v>33</v>
      </c>
      <c r="Q38" s="31" t="s">
        <v>20</v>
      </c>
      <c r="R38" s="64" t="s">
        <v>33</v>
      </c>
      <c r="S38" s="31" t="s">
        <v>20</v>
      </c>
      <c r="T38" s="101"/>
      <c r="U38" s="101"/>
      <c r="V38" s="102"/>
      <c r="W38" s="102"/>
      <c r="X38" s="102"/>
      <c r="Y38" s="102"/>
      <c r="Z38" s="102"/>
      <c r="AA38" s="102"/>
      <c r="AB38" s="138"/>
      <c r="AC38" s="102"/>
      <c r="AD38" s="53"/>
      <c r="AE38" s="53"/>
      <c r="AF38" s="53"/>
      <c r="AG38" s="53"/>
      <c r="AH38" s="216"/>
      <c r="AI38" s="216"/>
      <c r="AJ38" s="356"/>
      <c r="AK38" s="139"/>
      <c r="AL38" s="14"/>
    </row>
    <row r="39" spans="1:41">
      <c r="A39" s="94"/>
      <c r="B39" s="120"/>
      <c r="C39" s="28">
        <f t="shared" ref="C39:L39" si="3">SUM(C15:C37)</f>
        <v>4928215.1999999993</v>
      </c>
      <c r="D39" s="2">
        <f t="shared" si="3"/>
        <v>5535237.8000000007</v>
      </c>
      <c r="E39" s="28">
        <f t="shared" si="3"/>
        <v>5830497.8499999996</v>
      </c>
      <c r="F39" s="2">
        <f t="shared" si="3"/>
        <v>6422687.7999999998</v>
      </c>
      <c r="G39" s="28">
        <f t="shared" si="3"/>
        <v>6557717.9800000004</v>
      </c>
      <c r="H39" s="2">
        <f t="shared" si="3"/>
        <v>7073465.1799999997</v>
      </c>
      <c r="I39" s="28">
        <f t="shared" si="3"/>
        <v>7451523.5299999993</v>
      </c>
      <c r="J39" s="2">
        <f t="shared" si="3"/>
        <v>7982077.6500000004</v>
      </c>
      <c r="K39" s="28">
        <f t="shared" si="3"/>
        <v>7655214.5300000003</v>
      </c>
      <c r="L39" s="2">
        <f t="shared" si="3"/>
        <v>8088883.7800000012</v>
      </c>
      <c r="M39" s="28">
        <f t="shared" ref="M39:T39" si="4">SUM(M15:M37)</f>
        <v>7863895.0700000003</v>
      </c>
      <c r="N39" s="28">
        <f t="shared" si="4"/>
        <v>-224988.70999999979</v>
      </c>
      <c r="O39" s="62">
        <f t="shared" si="4"/>
        <v>8359501.5700000003</v>
      </c>
      <c r="P39" s="63">
        <f t="shared" si="4"/>
        <v>495606.5</v>
      </c>
      <c r="Q39" s="63">
        <f t="shared" si="4"/>
        <v>8725141.2899999991</v>
      </c>
      <c r="R39" s="63">
        <f t="shared" si="4"/>
        <v>365639.72</v>
      </c>
      <c r="S39" s="63">
        <f t="shared" si="4"/>
        <v>8779268.1100000013</v>
      </c>
      <c r="T39" s="63">
        <f t="shared" si="4"/>
        <v>8584225.0399999991</v>
      </c>
      <c r="U39" s="63">
        <f t="shared" ref="U39:AB39" si="5">SUM(U15:U37)</f>
        <v>8657600.459999999</v>
      </c>
      <c r="V39" s="63">
        <f t="shared" si="5"/>
        <v>7858696.7300000004</v>
      </c>
      <c r="W39" s="63">
        <f t="shared" si="5"/>
        <v>8553790.9700000007</v>
      </c>
      <c r="X39" s="63">
        <f t="shared" si="5"/>
        <v>8840723.9900000002</v>
      </c>
      <c r="Y39" s="62">
        <f t="shared" si="5"/>
        <v>9256666.7500000019</v>
      </c>
      <c r="Z39" s="63">
        <f t="shared" si="5"/>
        <v>9639169.7400000002</v>
      </c>
      <c r="AA39" s="63">
        <f t="shared" si="5"/>
        <v>10218333.700000001</v>
      </c>
      <c r="AB39" s="63">
        <f t="shared" si="5"/>
        <v>10647769.389999999</v>
      </c>
      <c r="AC39" s="63">
        <f t="shared" ref="AC39:AE39" si="6">SUM(AC15:AC37)</f>
        <v>10835143.120000001</v>
      </c>
      <c r="AD39" s="63">
        <f t="shared" si="6"/>
        <v>10653870.77</v>
      </c>
      <c r="AE39" s="63">
        <f t="shared" si="6"/>
        <v>10372479.6</v>
      </c>
      <c r="AF39" s="63">
        <f>SUM(AF15:AF37)</f>
        <v>10806213.820000002</v>
      </c>
      <c r="AG39" s="328">
        <f>SUM(AG15:AG37)</f>
        <v>11998698.780000001</v>
      </c>
      <c r="AH39" s="219">
        <f>SUM(AH15:AH37)</f>
        <v>13330105.699999999</v>
      </c>
      <c r="AI39" s="219">
        <f>SUM(AI15:AI37)</f>
        <v>8977845.5309000015</v>
      </c>
      <c r="AJ39" s="219">
        <f>SUM(AJ15:AJ37)</f>
        <v>334351.95090000017</v>
      </c>
      <c r="AK39" s="153"/>
    </row>
    <row r="40" spans="1:41" ht="15.75">
      <c r="A40" s="357" t="s">
        <v>73</v>
      </c>
      <c r="B40" s="358"/>
      <c r="C40" s="32"/>
      <c r="D40" s="8"/>
      <c r="E40" s="32"/>
      <c r="F40" s="8"/>
      <c r="G40" s="32"/>
      <c r="H40" s="8"/>
      <c r="I40" s="32"/>
      <c r="J40" s="8"/>
      <c r="K40" s="32"/>
      <c r="L40" s="8"/>
      <c r="M40" s="44"/>
      <c r="N40" s="44"/>
      <c r="Q40" s="74">
        <f>(Q39)/(O39)-1</f>
        <v>4.3739416392022834E-2</v>
      </c>
      <c r="S40" s="74">
        <f>(S39)/(Q39)-1</f>
        <v>6.2035465330558814E-3</v>
      </c>
      <c r="T40" s="74">
        <f t="shared" ref="T40:AD40" si="7">(T39)/(S39)-1</f>
        <v>-2.2216324590638603E-2</v>
      </c>
      <c r="U40" s="74">
        <f t="shared" si="7"/>
        <v>8.5477046160942205E-3</v>
      </c>
      <c r="V40" s="74">
        <f t="shared" si="7"/>
        <v>-9.2277731421207099E-2</v>
      </c>
      <c r="W40" s="157">
        <f t="shared" si="7"/>
        <v>8.8449047454208118E-2</v>
      </c>
      <c r="X40" s="157">
        <f t="shared" si="7"/>
        <v>3.3544544285257327E-2</v>
      </c>
      <c r="Y40" s="157">
        <f t="shared" si="7"/>
        <v>4.7048495176468252E-2</v>
      </c>
      <c r="Z40" s="157">
        <f t="shared" si="7"/>
        <v>4.132189267805253E-2</v>
      </c>
      <c r="AA40" s="157">
        <f t="shared" si="7"/>
        <v>6.0084423827150069E-2</v>
      </c>
      <c r="AB40" s="157">
        <f t="shared" si="7"/>
        <v>4.2025999796815983E-2</v>
      </c>
      <c r="AC40" s="157">
        <f t="shared" si="7"/>
        <v>1.7597463199754859E-2</v>
      </c>
      <c r="AD40" s="157">
        <f t="shared" si="7"/>
        <v>-1.6730037433968059E-2</v>
      </c>
      <c r="AE40" s="157">
        <f>(AE39)/(AD39)-1</f>
        <v>-2.6412106554958736E-2</v>
      </c>
      <c r="AF40" s="157">
        <f>(AF39)/(AE39)-1</f>
        <v>4.1815866285242143E-2</v>
      </c>
      <c r="AG40" s="157">
        <f>(AG39)/(AF39)-1</f>
        <v>0.11035178276714852</v>
      </c>
      <c r="AH40" s="323"/>
      <c r="AI40" s="323"/>
      <c r="AM40" s="108"/>
    </row>
    <row r="41" spans="1:41">
      <c r="A41" s="121"/>
      <c r="B41" s="10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05"/>
      <c r="N41" s="105"/>
      <c r="O41" s="14"/>
      <c r="P41" s="14"/>
      <c r="Q41" s="74"/>
      <c r="R41" s="1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</row>
    <row r="42" spans="1:41" ht="30.75" customHeight="1">
      <c r="A42" s="10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AD42" s="156" t="s">
        <v>71</v>
      </c>
      <c r="AE42" s="156" t="s">
        <v>69</v>
      </c>
      <c r="AF42" s="156" t="s">
        <v>70</v>
      </c>
      <c r="AG42" s="156" t="s">
        <v>113</v>
      </c>
      <c r="AH42" s="156" t="s">
        <v>114</v>
      </c>
      <c r="AI42" s="156" t="s">
        <v>121</v>
      </c>
      <c r="AJ42" s="330" t="s">
        <v>120</v>
      </c>
      <c r="AL42" s="103"/>
    </row>
    <row r="43" spans="1:41" ht="15.75">
      <c r="A43" s="10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22"/>
      <c r="M43" s="17"/>
      <c r="N43" s="14"/>
      <c r="O43" s="14"/>
      <c r="P43" s="14"/>
      <c r="Q43" s="14"/>
      <c r="R43" s="14"/>
      <c r="S43" s="14"/>
      <c r="AB43" s="1" t="s">
        <v>51</v>
      </c>
      <c r="AD43" s="103">
        <f>SUM(AC15:AC29)</f>
        <v>7007601.2300000014</v>
      </c>
      <c r="AE43" s="103">
        <f>SUM(AD15:AD29)</f>
        <v>7008500.8200000003</v>
      </c>
      <c r="AF43" s="103">
        <f>SUM(AE15:AE29)</f>
        <v>6732383.9000000004</v>
      </c>
      <c r="AG43" s="103">
        <f>SUM(AF15:AF29)</f>
        <v>6899488.7500000009</v>
      </c>
      <c r="AH43" s="103">
        <f>SUM(AG15:AG29)</f>
        <v>7561128.4500000002</v>
      </c>
      <c r="AI43" s="103">
        <f>SUM(AH15:AH29)</f>
        <v>8643493.5799999982</v>
      </c>
      <c r="AJ43" s="331">
        <v>13300000</v>
      </c>
      <c r="AK43" s="1" t="s">
        <v>123</v>
      </c>
      <c r="AL43" s="103"/>
    </row>
    <row r="44" spans="1:41" ht="15.75">
      <c r="A44" s="10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23"/>
      <c r="M44" s="124"/>
      <c r="N44" s="14"/>
      <c r="O44" s="14"/>
      <c r="P44" s="14"/>
      <c r="Q44" s="14"/>
      <c r="R44" s="14"/>
      <c r="S44" s="14"/>
      <c r="Y44" s="103">
        <f>SUM(AA39:AF39)/6</f>
        <v>10588968.4</v>
      </c>
      <c r="AJ44" s="331"/>
    </row>
    <row r="45" spans="1:41" ht="15.75">
      <c r="A45" s="10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23"/>
      <c r="M45" s="53"/>
      <c r="N45" s="14"/>
      <c r="O45" s="14"/>
      <c r="P45" s="14"/>
      <c r="Q45" s="14"/>
      <c r="R45" s="14"/>
      <c r="S45" s="14"/>
      <c r="AB45" s="1" t="s">
        <v>52</v>
      </c>
      <c r="AD45" s="104">
        <f>SUM(AD15:AD29)</f>
        <v>7008500.8200000003</v>
      </c>
      <c r="AE45" s="104">
        <f>SUM(AE15:AE29)</f>
        <v>6732383.9000000004</v>
      </c>
      <c r="AF45" s="104">
        <f>SUM(AF15:AF29)</f>
        <v>6899488.7500000009</v>
      </c>
      <c r="AG45" s="104">
        <f>SUM(AG15:AG29)</f>
        <v>7561128.4500000002</v>
      </c>
      <c r="AH45" s="104">
        <f>SUM(AH15,AH17:AH29)</f>
        <v>8643493.5799999982</v>
      </c>
      <c r="AI45" s="104">
        <f>AI39</f>
        <v>8977845.5309000015</v>
      </c>
      <c r="AJ45" s="333">
        <f>AI39</f>
        <v>8977845.5309000015</v>
      </c>
      <c r="AK45" s="1" t="s">
        <v>124</v>
      </c>
    </row>
    <row r="46" spans="1:41" ht="15.75">
      <c r="A46" s="10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23"/>
      <c r="M46" s="124"/>
      <c r="N46" s="14"/>
      <c r="O46" s="14"/>
      <c r="P46" s="14"/>
      <c r="Q46" s="125"/>
      <c r="R46" s="14"/>
      <c r="S46" s="14"/>
      <c r="AJ46" s="332"/>
    </row>
    <row r="47" spans="1:41" ht="15.75">
      <c r="A47" s="10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23"/>
      <c r="M47" s="53"/>
      <c r="N47" s="14"/>
      <c r="O47" s="14"/>
      <c r="P47" s="14"/>
      <c r="Q47" s="14"/>
      <c r="R47" s="14"/>
      <c r="S47" s="14"/>
      <c r="AB47" s="1" t="s">
        <v>72</v>
      </c>
      <c r="AD47" s="103">
        <f t="shared" ref="AD47:AG47" si="8">AD43-AD45</f>
        <v>-899.58999999891967</v>
      </c>
      <c r="AE47" s="103">
        <f t="shared" si="8"/>
        <v>276116.91999999993</v>
      </c>
      <c r="AF47" s="103">
        <f t="shared" si="8"/>
        <v>-167104.85000000056</v>
      </c>
      <c r="AG47" s="103">
        <f t="shared" si="8"/>
        <v>-661639.69999999925</v>
      </c>
      <c r="AH47" s="103">
        <f>AH43-AH45</f>
        <v>-1082365.129999998</v>
      </c>
      <c r="AI47" s="103">
        <f>AI43-AI45</f>
        <v>-334351.95090000331</v>
      </c>
      <c r="AJ47" s="334">
        <f>AJ44-AJ45</f>
        <v>-8977845.5309000015</v>
      </c>
    </row>
    <row r="48" spans="1:41" ht="15.75">
      <c r="A48" s="10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23"/>
      <c r="M48" s="53"/>
      <c r="N48" s="14"/>
      <c r="O48" s="14"/>
      <c r="P48" s="14"/>
      <c r="Q48" s="14"/>
      <c r="R48" s="14"/>
      <c r="S48" s="14"/>
      <c r="AJ48" s="332"/>
    </row>
    <row r="49" spans="1:36" ht="15.75">
      <c r="A49" s="10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26"/>
      <c r="M49" s="53"/>
      <c r="N49" s="14"/>
      <c r="O49" s="14"/>
      <c r="P49" s="14"/>
      <c r="Q49" s="14"/>
      <c r="R49" s="14"/>
      <c r="S49" s="14"/>
      <c r="AD49" s="108">
        <f t="shared" ref="AD49:AG49" si="9">-(AD47/AD43)</f>
        <v>1.2837345768873317E-4</v>
      </c>
      <c r="AE49" s="108">
        <f t="shared" si="9"/>
        <v>-3.9397429934238046E-2</v>
      </c>
      <c r="AF49" s="108">
        <f t="shared" si="9"/>
        <v>2.4821051871388462E-2</v>
      </c>
      <c r="AG49" s="108">
        <f t="shared" si="9"/>
        <v>9.5896916999828302E-2</v>
      </c>
      <c r="AH49" s="108">
        <f>-(AH47/AH43)</f>
        <v>0.14314862353647728</v>
      </c>
      <c r="AI49" s="108">
        <f>-(AI47/AI43)</f>
        <v>3.8682501213820927E-2</v>
      </c>
      <c r="AJ49" s="335">
        <f>-(AJ45/AJ43)</f>
        <v>-0.67502597976691736</v>
      </c>
    </row>
    <row r="50" spans="1:36" ht="15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26"/>
      <c r="M50" s="53"/>
      <c r="N50" s="14"/>
      <c r="O50" s="14"/>
      <c r="P50" s="14"/>
      <c r="Q50" s="14"/>
      <c r="R50" s="14"/>
      <c r="S50" s="14"/>
    </row>
    <row r="51" spans="1:36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W51" s="14"/>
      <c r="X51" s="14"/>
      <c r="Y51" s="14"/>
      <c r="Z51" s="14"/>
    </row>
    <row r="52" spans="1:36" ht="15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23"/>
      <c r="M52" s="14"/>
      <c r="N52" s="14"/>
      <c r="O52" s="14"/>
      <c r="P52" s="14"/>
      <c r="Q52" s="14"/>
      <c r="R52" s="14"/>
      <c r="S52" s="14"/>
      <c r="W52" s="14"/>
      <c r="X52" s="14"/>
      <c r="Y52" s="14"/>
      <c r="Z52" s="14"/>
    </row>
    <row r="53" spans="1:36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W53" s="155"/>
      <c r="X53" s="14"/>
      <c r="Y53" s="14"/>
      <c r="Z53" s="14"/>
    </row>
    <row r="54" spans="1:36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W54" s="155"/>
      <c r="X54" s="14"/>
      <c r="Y54" s="14"/>
      <c r="Z54" s="14"/>
    </row>
    <row r="55" spans="1:36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W55" s="155"/>
      <c r="X55" s="14"/>
      <c r="Y55" s="14"/>
      <c r="Z55" s="14"/>
    </row>
    <row r="56" spans="1:3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W56" s="155"/>
      <c r="X56" s="14"/>
      <c r="Y56" s="14"/>
      <c r="Z56" s="14"/>
    </row>
    <row r="57" spans="1:36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W57" s="155"/>
      <c r="X57" s="14"/>
      <c r="Y57" s="14"/>
      <c r="Z57" s="14"/>
    </row>
    <row r="58" spans="1:36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W58" s="14"/>
      <c r="X58" s="14"/>
      <c r="Y58" s="14"/>
      <c r="Z58" s="14"/>
    </row>
    <row r="59" spans="1:36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36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36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36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36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36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</row>
    <row r="252" spans="1:19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1:19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9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</row>
    <row r="259" spans="1:19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</row>
    <row r="260" spans="1:19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</row>
    <row r="261" spans="1:19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</row>
    <row r="262" spans="1:19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1:19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</row>
    <row r="264" spans="1:19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9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</row>
    <row r="267" spans="1:19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</row>
    <row r="268" spans="1:19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</row>
    <row r="269" spans="1:19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</row>
    <row r="270" spans="1:19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</row>
    <row r="271" spans="1:19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spans="1:19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1:19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</row>
    <row r="274" spans="1:19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</row>
    <row r="275" spans="1:19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</row>
    <row r="276" spans="1:19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</row>
    <row r="277" spans="1:19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</row>
    <row r="278" spans="1:19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</row>
    <row r="279" spans="1:19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</row>
    <row r="280" spans="1:19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</row>
    <row r="281" spans="1:19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</row>
    <row r="282" spans="1:19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</row>
    <row r="283" spans="1:19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</row>
    <row r="284" spans="1:19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1:19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</row>
    <row r="286" spans="1:19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19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</row>
    <row r="288" spans="1:19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1:19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</row>
    <row r="290" spans="1:19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</row>
    <row r="291" spans="1:19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</row>
    <row r="292" spans="1:19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spans="1:19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1:19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spans="1:19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</row>
    <row r="296" spans="1:19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</row>
    <row r="297" spans="1:19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1:19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spans="1:19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spans="1:19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spans="1:19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</row>
    <row r="302" spans="1:19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</row>
    <row r="303" spans="1:19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1:19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19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19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19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19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</row>
    <row r="309" spans="1:19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1:19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</row>
    <row r="311" spans="1:19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</row>
    <row r="312" spans="1:19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</row>
    <row r="313" spans="1:19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1:19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spans="1:19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</row>
    <row r="316" spans="1:19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</row>
    <row r="317" spans="1:19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</row>
    <row r="318" spans="1:19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</row>
    <row r="319" spans="1:19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</row>
    <row r="320" spans="1:19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</row>
    <row r="321" spans="1:19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</row>
    <row r="322" spans="1:19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</row>
    <row r="323" spans="1:19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1:19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1:19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1:19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7" spans="1:19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1:19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</row>
    <row r="329" spans="1:19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1:19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</row>
    <row r="331" spans="1:19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</row>
    <row r="332" spans="1:19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</row>
    <row r="333" spans="1:19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</row>
    <row r="334" spans="1:19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</row>
    <row r="335" spans="1:19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</row>
    <row r="336" spans="1:19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</row>
    <row r="337" spans="1:19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</row>
    <row r="338" spans="1:19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</row>
    <row r="339" spans="1:19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</row>
    <row r="340" spans="1:19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</row>
    <row r="341" spans="1:19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</row>
    <row r="342" spans="1:19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</row>
    <row r="343" spans="1:19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</row>
    <row r="344" spans="1:19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</row>
    <row r="345" spans="1:19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</row>
    <row r="346" spans="1:19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</row>
    <row r="347" spans="1:19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</row>
    <row r="348" spans="1:19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</row>
    <row r="349" spans="1:19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</row>
    <row r="350" spans="1:19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</row>
    <row r="351" spans="1:19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</row>
    <row r="352" spans="1:19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</row>
    <row r="353" spans="1:19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spans="1:19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</row>
    <row r="355" spans="1:19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</row>
    <row r="356" spans="1:19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</row>
    <row r="357" spans="1:19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</row>
    <row r="358" spans="1:19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</row>
    <row r="359" spans="1:19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</row>
    <row r="360" spans="1:19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</row>
    <row r="361" spans="1:19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</row>
    <row r="362" spans="1:19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</row>
    <row r="363" spans="1:19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</row>
    <row r="364" spans="1:19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</row>
    <row r="365" spans="1:19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</row>
    <row r="366" spans="1:19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</row>
    <row r="367" spans="1:19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spans="1:19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</row>
    <row r="369" spans="1:19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</row>
    <row r="370" spans="1:19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</row>
    <row r="371" spans="1:19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</row>
    <row r="372" spans="1:19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</row>
    <row r="373" spans="1:19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</row>
    <row r="374" spans="1:19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</row>
    <row r="375" spans="1:19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</row>
    <row r="376" spans="1:19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</row>
    <row r="377" spans="1:19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</row>
    <row r="378" spans="1:19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</row>
    <row r="379" spans="1:19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</row>
    <row r="380" spans="1:19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</row>
    <row r="381" spans="1:19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</row>
    <row r="382" spans="1:19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</row>
    <row r="383" spans="1:19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</row>
    <row r="384" spans="1:19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</row>
    <row r="385" spans="1:19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</row>
    <row r="386" spans="1:19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</row>
    <row r="387" spans="1:19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</row>
    <row r="388" spans="1:19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</row>
    <row r="389" spans="1:19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</row>
    <row r="390" spans="1:19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</row>
    <row r="391" spans="1:19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</row>
    <row r="392" spans="1:19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</row>
    <row r="393" spans="1:19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</row>
    <row r="394" spans="1:19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</row>
    <row r="395" spans="1:19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</row>
    <row r="396" spans="1:19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</row>
    <row r="397" spans="1:19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</row>
    <row r="398" spans="1:19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</row>
    <row r="399" spans="1:19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</row>
    <row r="400" spans="1:19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</row>
    <row r="401" spans="1:19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</row>
    <row r="402" spans="1:19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</row>
    <row r="403" spans="1:19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</row>
    <row r="404" spans="1:19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</row>
    <row r="405" spans="1:19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</row>
    <row r="406" spans="1:19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</row>
    <row r="407" spans="1:19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</row>
    <row r="408" spans="1:19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</row>
    <row r="409" spans="1:19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</row>
    <row r="410" spans="1:19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</row>
    <row r="411" spans="1:19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</row>
    <row r="412" spans="1:19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</row>
    <row r="413" spans="1:19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</row>
    <row r="414" spans="1:19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</row>
    <row r="415" spans="1:19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</row>
    <row r="416" spans="1:19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</row>
    <row r="417" spans="1:19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</row>
    <row r="418" spans="1:19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</row>
    <row r="419" spans="1:19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</row>
    <row r="420" spans="1:19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</row>
    <row r="421" spans="1:19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</row>
    <row r="422" spans="1:19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</row>
    <row r="423" spans="1:19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</row>
    <row r="424" spans="1:19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</row>
    <row r="425" spans="1:19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</row>
    <row r="426" spans="1:19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</row>
    <row r="427" spans="1:19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</row>
    <row r="428" spans="1:19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</row>
    <row r="429" spans="1:19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</row>
    <row r="430" spans="1:19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</row>
    <row r="431" spans="1:19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</row>
    <row r="432" spans="1:19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</row>
    <row r="433" spans="1:19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</row>
    <row r="434" spans="1:19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</row>
    <row r="435" spans="1:19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</row>
    <row r="436" spans="1:19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</row>
    <row r="437" spans="1:19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19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1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</row>
    <row r="440" spans="1:19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</row>
    <row r="441" spans="1:19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</row>
    <row r="442" spans="1:19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</row>
    <row r="443" spans="1:19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</row>
    <row r="444" spans="1:19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</row>
    <row r="445" spans="1:19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</row>
    <row r="446" spans="1:19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</row>
    <row r="447" spans="1:19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</row>
    <row r="448" spans="1:19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</row>
    <row r="449" spans="1:1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</row>
    <row r="450" spans="1:19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</row>
    <row r="451" spans="1:19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</row>
    <row r="452" spans="1:19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</row>
    <row r="453" spans="1:19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</row>
    <row r="454" spans="1:19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</row>
    <row r="455" spans="1:19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</row>
    <row r="456" spans="1:19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</row>
    <row r="457" spans="1:19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</row>
    <row r="458" spans="1:19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</row>
    <row r="459" spans="1:1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</row>
    <row r="460" spans="1:19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</row>
    <row r="461" spans="1:19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</row>
    <row r="462" spans="1:19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</row>
    <row r="463" spans="1:19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</row>
    <row r="464" spans="1:19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</row>
    <row r="465" spans="1:19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</row>
    <row r="466" spans="1:19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</row>
    <row r="467" spans="1:19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</row>
    <row r="468" spans="1:19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</row>
    <row r="469" spans="1:1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</row>
    <row r="470" spans="1:19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</row>
    <row r="471" spans="1:19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</row>
    <row r="472" spans="1:19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</row>
    <row r="473" spans="1:19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</row>
    <row r="474" spans="1:19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</row>
    <row r="475" spans="1:19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</row>
    <row r="476" spans="1:19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</row>
    <row r="477" spans="1:19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</row>
    <row r="478" spans="1:19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</row>
    <row r="479" spans="1:1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</row>
    <row r="480" spans="1:19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</row>
    <row r="481" spans="1:19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</row>
    <row r="482" spans="1:19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</row>
    <row r="483" spans="1:19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</row>
    <row r="484" spans="1:19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</row>
    <row r="485" spans="1:19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</row>
    <row r="486" spans="1:19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</row>
    <row r="487" spans="1:19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</row>
    <row r="488" spans="1:19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</row>
    <row r="489" spans="1:1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</row>
    <row r="490" spans="1:19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</row>
    <row r="491" spans="1:19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</row>
    <row r="492" spans="1:19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</row>
    <row r="493" spans="1:19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</row>
    <row r="494" spans="1:19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</row>
    <row r="495" spans="1:19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</row>
    <row r="496" spans="1:19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</row>
    <row r="497" spans="1:19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</row>
    <row r="498" spans="1:19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</row>
    <row r="499" spans="1:1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</row>
    <row r="500" spans="1:19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</row>
    <row r="501" spans="1:19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</row>
    <row r="502" spans="1:19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</row>
    <row r="503" spans="1:19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</row>
    <row r="504" spans="1:19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</row>
    <row r="505" spans="1:19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</row>
    <row r="506" spans="1:19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</row>
    <row r="507" spans="1:19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</row>
    <row r="508" spans="1:19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</row>
    <row r="509" spans="1:1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</row>
    <row r="510" spans="1:19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</row>
    <row r="511" spans="1:19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</row>
    <row r="512" spans="1:19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</row>
    <row r="513" spans="1:19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</row>
    <row r="514" spans="1:19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</row>
    <row r="515" spans="1:19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</row>
    <row r="516" spans="1:19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</row>
    <row r="517" spans="1:19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</row>
    <row r="518" spans="1:19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</row>
    <row r="519" spans="1: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</row>
    <row r="520" spans="1:19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</row>
    <row r="521" spans="1:19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</row>
    <row r="522" spans="1:19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</row>
    <row r="523" spans="1:19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</row>
    <row r="524" spans="1:19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</row>
    <row r="525" spans="1:19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</row>
    <row r="526" spans="1:19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</row>
    <row r="527" spans="1:19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</row>
    <row r="528" spans="1:19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</row>
    <row r="529" spans="1:1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</row>
    <row r="530" spans="1:19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</row>
    <row r="531" spans="1:19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</row>
    <row r="532" spans="1:19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</row>
    <row r="533" spans="1:19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</row>
    <row r="534" spans="1:19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</row>
    <row r="535" spans="1:19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</row>
    <row r="536" spans="1:19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</row>
    <row r="537" spans="1:19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</row>
    <row r="538" spans="1:19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</row>
    <row r="539" spans="1:1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</row>
    <row r="540" spans="1:19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</row>
    <row r="541" spans="1:19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</row>
    <row r="542" spans="1:19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</row>
    <row r="543" spans="1:19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</row>
    <row r="544" spans="1:19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</row>
    <row r="545" spans="1:19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</row>
    <row r="546" spans="1:19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</row>
    <row r="547" spans="1:19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</row>
    <row r="548" spans="1:19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</row>
    <row r="549" spans="1:1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</row>
    <row r="550" spans="1:19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</row>
    <row r="551" spans="1:19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</row>
    <row r="552" spans="1:19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</row>
    <row r="553" spans="1:19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</row>
    <row r="554" spans="1:19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</row>
    <row r="555" spans="1:19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</row>
    <row r="556" spans="1:19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</row>
    <row r="557" spans="1:19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</row>
    <row r="558" spans="1:19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</row>
    <row r="559" spans="1:1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</row>
    <row r="560" spans="1:19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</row>
    <row r="561" spans="1:19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</row>
    <row r="562" spans="1:19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</row>
    <row r="563" spans="1:19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</row>
    <row r="564" spans="1:19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</row>
    <row r="565" spans="1:19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</row>
    <row r="566" spans="1:19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</row>
    <row r="567" spans="1:19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</row>
    <row r="568" spans="1:19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</row>
    <row r="569" spans="1:1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</row>
    <row r="570" spans="1:19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</row>
    <row r="571" spans="1:19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</row>
    <row r="572" spans="1:19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</row>
    <row r="573" spans="1:19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</row>
    <row r="574" spans="1:19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</row>
    <row r="575" spans="1:19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</row>
    <row r="576" spans="1:19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</row>
    <row r="577" spans="1:19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</row>
    <row r="578" spans="1:19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</row>
    <row r="579" spans="1:1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</row>
    <row r="580" spans="1:19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</row>
    <row r="581" spans="1:19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</row>
    <row r="582" spans="1:19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</row>
    <row r="583" spans="1:19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</row>
    <row r="584" spans="1:19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</row>
    <row r="585" spans="1:19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</row>
    <row r="586" spans="1:19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</row>
    <row r="587" spans="1:19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</row>
    <row r="588" spans="1:19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</row>
    <row r="589" spans="1:1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</row>
    <row r="590" spans="1:19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</row>
    <row r="591" spans="1:19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</row>
    <row r="592" spans="1:19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</row>
    <row r="593" spans="1:19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</row>
    <row r="594" spans="1:19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</row>
    <row r="595" spans="1:19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</row>
    <row r="596" spans="1:19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</row>
    <row r="597" spans="1:19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</row>
    <row r="598" spans="1:19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</row>
    <row r="599" spans="1:1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</row>
    <row r="600" spans="1:19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</row>
    <row r="601" spans="1:19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</row>
    <row r="602" spans="1:19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</row>
    <row r="603" spans="1:19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</row>
    <row r="604" spans="1:19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</row>
    <row r="605" spans="1:19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</row>
    <row r="606" spans="1:19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</row>
    <row r="607" spans="1:19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</row>
    <row r="608" spans="1:19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</row>
    <row r="609" spans="1:1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</row>
    <row r="610" spans="1:19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</row>
    <row r="611" spans="1:19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</row>
    <row r="612" spans="1:19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</row>
    <row r="613" spans="1:19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</row>
    <row r="614" spans="1:19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</row>
    <row r="615" spans="1:19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</row>
    <row r="616" spans="1:19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</row>
    <row r="617" spans="1:19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</row>
    <row r="618" spans="1:19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</row>
    <row r="619" spans="1: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</row>
    <row r="620" spans="1:19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</row>
    <row r="621" spans="1:19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</row>
    <row r="622" spans="1:19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</row>
    <row r="623" spans="1:19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</row>
    <row r="624" spans="1:19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</row>
    <row r="625" spans="1:19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</row>
    <row r="626" spans="1:19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</row>
    <row r="627" spans="1:19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</row>
    <row r="628" spans="1:19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</row>
    <row r="629" spans="1:1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</row>
    <row r="630" spans="1:19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</row>
    <row r="631" spans="1:19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</row>
    <row r="632" spans="1:19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</row>
    <row r="633" spans="1:19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</row>
    <row r="634" spans="1:19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</row>
    <row r="635" spans="1:19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</row>
    <row r="636" spans="1:19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</row>
    <row r="637" spans="1:19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</row>
    <row r="638" spans="1:19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</row>
    <row r="639" spans="1:1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</row>
    <row r="640" spans="1:19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</row>
    <row r="641" spans="1:19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</row>
    <row r="642" spans="1:19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</row>
    <row r="643" spans="1:19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</row>
    <row r="644" spans="1:19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</row>
    <row r="645" spans="1:19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</row>
    <row r="646" spans="1:19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</row>
    <row r="647" spans="1:19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</row>
    <row r="648" spans="1:19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</row>
    <row r="649" spans="1:1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</row>
    <row r="650" spans="1:19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</row>
    <row r="651" spans="1:19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</row>
    <row r="652" spans="1:19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</row>
    <row r="653" spans="1:19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</row>
    <row r="654" spans="1:19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</row>
    <row r="655" spans="1:19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</row>
    <row r="656" spans="1:19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</row>
    <row r="657" spans="1:19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</row>
    <row r="658" spans="1:19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</row>
    <row r="659" spans="1:1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</row>
    <row r="660" spans="1:19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</row>
    <row r="661" spans="1:19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</row>
    <row r="662" spans="1:19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</row>
    <row r="663" spans="1:19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</row>
    <row r="664" spans="1:19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</row>
    <row r="665" spans="1:19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</row>
    <row r="666" spans="1:19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</row>
    <row r="667" spans="1:19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</row>
    <row r="668" spans="1:19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</row>
    <row r="669" spans="1:1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</row>
    <row r="670" spans="1:19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</row>
    <row r="671" spans="1:19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</row>
    <row r="672" spans="1:19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</row>
    <row r="673" spans="1:19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</row>
    <row r="674" spans="1:19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</row>
    <row r="675" spans="1:19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</row>
    <row r="676" spans="1:19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</row>
    <row r="677" spans="1:19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</row>
    <row r="678" spans="1:19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</row>
    <row r="679" spans="1:1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</row>
    <row r="680" spans="1:19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</row>
    <row r="681" spans="1:19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</row>
    <row r="682" spans="1:19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</row>
    <row r="683" spans="1:19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</row>
    <row r="684" spans="1:19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</row>
    <row r="685" spans="1:19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</row>
    <row r="686" spans="1:19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</row>
    <row r="687" spans="1:19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</row>
    <row r="688" spans="1:19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</row>
    <row r="689" spans="1:1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</row>
    <row r="690" spans="1:19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</row>
    <row r="691" spans="1:19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</row>
    <row r="692" spans="1:19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</row>
    <row r="693" spans="1:19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</row>
    <row r="694" spans="1:19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</row>
    <row r="695" spans="1:19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</row>
    <row r="696" spans="1:19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</row>
    <row r="697" spans="1:19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</row>
    <row r="698" spans="1:19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</row>
    <row r="699" spans="1:1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</row>
    <row r="700" spans="1:19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</row>
    <row r="701" spans="1:19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</row>
    <row r="702" spans="1:19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</row>
    <row r="703" spans="1:19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</row>
    <row r="704" spans="1:19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</row>
    <row r="705" spans="1:19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</row>
    <row r="706" spans="1:19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</row>
    <row r="707" spans="1:19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</row>
    <row r="708" spans="1:19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</row>
    <row r="709" spans="1:1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</row>
    <row r="710" spans="1:19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</row>
    <row r="711" spans="1:19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</row>
    <row r="712" spans="1:19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</row>
    <row r="713" spans="1:19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</row>
    <row r="714" spans="1:19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</row>
    <row r="715" spans="1:19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</row>
    <row r="716" spans="1:19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</row>
    <row r="717" spans="1:19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</row>
    <row r="718" spans="1:19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</row>
    <row r="719" spans="1: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</row>
    <row r="720" spans="1:19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</row>
    <row r="721" spans="1:19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</row>
    <row r="722" spans="1:19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</row>
    <row r="723" spans="1:19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</row>
    <row r="724" spans="1:19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</row>
    <row r="725" spans="1:19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</row>
    <row r="726" spans="1:19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</row>
    <row r="727" spans="1:19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</row>
    <row r="728" spans="1:19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</row>
    <row r="729" spans="1:1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</row>
    <row r="730" spans="1:19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</row>
    <row r="731" spans="1:19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</row>
    <row r="732" spans="1:19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</row>
    <row r="733" spans="1:19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</row>
    <row r="734" spans="1:19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</row>
    <row r="735" spans="1:19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</row>
    <row r="736" spans="1:19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</row>
    <row r="737" spans="1:19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</row>
    <row r="738" spans="1:19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</row>
    <row r="739" spans="1:1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</row>
    <row r="740" spans="1:19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</row>
    <row r="741" spans="1:19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</row>
    <row r="742" spans="1:19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</row>
    <row r="743" spans="1:19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</row>
    <row r="744" spans="1:19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</row>
    <row r="745" spans="1:19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</row>
    <row r="746" spans="1:19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</row>
    <row r="747" spans="1:19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</row>
    <row r="748" spans="1:19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</row>
    <row r="749" spans="1:1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</row>
    <row r="750" spans="1:19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</row>
    <row r="751" spans="1:19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</row>
    <row r="752" spans="1:19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</row>
    <row r="753" spans="1:19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</row>
    <row r="754" spans="1:19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</row>
    <row r="755" spans="1:19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</row>
    <row r="756" spans="1:19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</row>
    <row r="757" spans="1:19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</row>
    <row r="758" spans="1:19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</row>
    <row r="759" spans="1:1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</row>
    <row r="760" spans="1:19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</row>
    <row r="761" spans="1:19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</row>
    <row r="762" spans="1:19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</row>
    <row r="763" spans="1:19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</row>
    <row r="764" spans="1:19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</row>
    <row r="765" spans="1:19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</row>
    <row r="766" spans="1:19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</row>
    <row r="767" spans="1:19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</row>
    <row r="768" spans="1:19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</row>
    <row r="769" spans="1:1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</row>
    <row r="770" spans="1:19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</row>
    <row r="771" spans="1:19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</row>
    <row r="772" spans="1:19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</row>
    <row r="773" spans="1:19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</row>
    <row r="774" spans="1:19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</row>
    <row r="775" spans="1:19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</row>
    <row r="776" spans="1:19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</row>
    <row r="777" spans="1:19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</row>
    <row r="778" spans="1:19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</row>
    <row r="779" spans="1:1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</row>
    <row r="780" spans="1:19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</row>
    <row r="781" spans="1:19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</row>
    <row r="782" spans="1:19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</row>
    <row r="783" spans="1:19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</row>
    <row r="784" spans="1:19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</row>
    <row r="785" spans="1:19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</row>
    <row r="786" spans="1:19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</row>
    <row r="787" spans="1:19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</row>
    <row r="788" spans="1:19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</row>
    <row r="789" spans="1:1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</row>
    <row r="790" spans="1:19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</row>
    <row r="791" spans="1:19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</row>
    <row r="792" spans="1:19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</row>
    <row r="793" spans="1:19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</row>
    <row r="794" spans="1:19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</row>
    <row r="795" spans="1:19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</row>
    <row r="796" spans="1:19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</row>
    <row r="797" spans="1:19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</row>
    <row r="798" spans="1:19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</row>
    <row r="799" spans="1:1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</row>
    <row r="800" spans="1:19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</row>
    <row r="801" spans="1:19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</row>
    <row r="802" spans="1:19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</row>
    <row r="803" spans="1:19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</row>
    <row r="804" spans="1:19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</row>
    <row r="805" spans="1:19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</row>
    <row r="806" spans="1:19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</row>
    <row r="807" spans="1:19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</row>
    <row r="808" spans="1:19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</row>
    <row r="809" spans="1:1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</row>
    <row r="810" spans="1:19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</row>
    <row r="811" spans="1:19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</row>
    <row r="812" spans="1:19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</row>
    <row r="813" spans="1:19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</row>
    <row r="814" spans="1:19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</row>
    <row r="815" spans="1:19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</row>
    <row r="816" spans="1:19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</row>
    <row r="817" spans="1:19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</row>
    <row r="818" spans="1:19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</row>
    <row r="819" spans="1: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</row>
    <row r="820" spans="1:19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</row>
    <row r="821" spans="1:19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</row>
    <row r="822" spans="1:19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</row>
    <row r="823" spans="1:19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</row>
    <row r="824" spans="1:19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</row>
    <row r="825" spans="1:19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</row>
    <row r="826" spans="1:19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</row>
    <row r="827" spans="1:19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</row>
    <row r="828" spans="1:19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</row>
    <row r="829" spans="1:1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</row>
    <row r="830" spans="1:19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</row>
    <row r="831" spans="1:19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</row>
    <row r="832" spans="1:19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</row>
    <row r="833" spans="1:19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</row>
    <row r="834" spans="1:19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</row>
    <row r="835" spans="1:19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</row>
    <row r="836" spans="1:19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</row>
    <row r="837" spans="1:19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</row>
    <row r="838" spans="1:19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</row>
    <row r="839" spans="1:1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</row>
    <row r="840" spans="1:19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</row>
    <row r="841" spans="1:19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</row>
    <row r="842" spans="1:19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</row>
    <row r="843" spans="1:19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</row>
    <row r="844" spans="1:19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</row>
    <row r="845" spans="1:19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</row>
    <row r="846" spans="1:19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</row>
    <row r="847" spans="1:19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</row>
    <row r="848" spans="1:19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</row>
    <row r="849" spans="1:1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</row>
    <row r="850" spans="1:19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</row>
    <row r="851" spans="1:19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</row>
    <row r="852" spans="1:19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</row>
    <row r="853" spans="1:19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</row>
    <row r="854" spans="1:19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</row>
    <row r="855" spans="1:19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</row>
    <row r="856" spans="1:19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</row>
    <row r="857" spans="1:19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</row>
    <row r="858" spans="1:19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</row>
    <row r="859" spans="1:1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</row>
    <row r="860" spans="1:19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</row>
    <row r="861" spans="1:19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</row>
    <row r="862" spans="1:19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</row>
    <row r="863" spans="1:19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</row>
    <row r="864" spans="1:19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</row>
    <row r="865" spans="1:19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</row>
    <row r="866" spans="1:19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</row>
    <row r="867" spans="1:19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</row>
    <row r="868" spans="1:19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</row>
    <row r="869" spans="1:1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</row>
    <row r="870" spans="1:19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</row>
    <row r="871" spans="1:19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</row>
    <row r="872" spans="1:19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</row>
    <row r="873" spans="1:19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</row>
    <row r="874" spans="1:19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</row>
    <row r="875" spans="1:19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</row>
    <row r="876" spans="1:19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</row>
    <row r="877" spans="1:19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</row>
    <row r="878" spans="1:19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</row>
    <row r="879" spans="1:1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</row>
    <row r="880" spans="1:19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</row>
    <row r="881" spans="1:19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</row>
    <row r="882" spans="1:19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</row>
    <row r="883" spans="1:19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</row>
    <row r="884" spans="1:19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</row>
    <row r="885" spans="1:19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</row>
    <row r="886" spans="1:19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</row>
    <row r="887" spans="1:19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</row>
    <row r="888" spans="1:19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</row>
    <row r="889" spans="1:1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</row>
    <row r="890" spans="1:19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</row>
    <row r="891" spans="1:19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</row>
    <row r="892" spans="1:19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</row>
    <row r="893" spans="1:19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</row>
    <row r="894" spans="1:19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</row>
    <row r="895" spans="1:19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</row>
    <row r="896" spans="1:19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</row>
    <row r="897" spans="1:19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</row>
    <row r="898" spans="1:19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</row>
    <row r="899" spans="1:1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</row>
    <row r="900" spans="1:19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</row>
    <row r="901" spans="1:19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</row>
    <row r="902" spans="1:19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</row>
    <row r="903" spans="1:19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</row>
    <row r="904" spans="1:19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</row>
    <row r="905" spans="1:19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</row>
    <row r="906" spans="1:19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</row>
    <row r="907" spans="1:19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</row>
    <row r="908" spans="1:19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</row>
    <row r="909" spans="1:1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</row>
    <row r="910" spans="1:19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</row>
    <row r="911" spans="1:19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</row>
    <row r="912" spans="1:19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</row>
    <row r="913" spans="1:19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</row>
    <row r="914" spans="1:19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</row>
    <row r="915" spans="1:19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</row>
    <row r="916" spans="1:19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</row>
    <row r="917" spans="1:19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</row>
    <row r="918" spans="1:19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</row>
    <row r="919" spans="1: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</row>
    <row r="920" spans="1:19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</row>
    <row r="921" spans="1:19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</row>
    <row r="922" spans="1:19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</row>
    <row r="923" spans="1:19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</row>
    <row r="924" spans="1:19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</row>
    <row r="925" spans="1:19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</row>
    <row r="926" spans="1:19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</row>
    <row r="927" spans="1:19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</row>
    <row r="928" spans="1:19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</row>
    <row r="929" spans="1:1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</row>
    <row r="930" spans="1:19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</row>
    <row r="931" spans="1:19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</row>
    <row r="932" spans="1:19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</row>
    <row r="933" spans="1:19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</row>
    <row r="934" spans="1:19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</row>
    <row r="935" spans="1:19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</row>
    <row r="936" spans="1:19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</row>
    <row r="937" spans="1:19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</row>
    <row r="938" spans="1:19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</row>
    <row r="939" spans="1:1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</row>
    <row r="940" spans="1:19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</row>
    <row r="941" spans="1:19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</row>
    <row r="942" spans="1:19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</row>
    <row r="943" spans="1:19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</row>
    <row r="944" spans="1:19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</row>
    <row r="945" spans="1:19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</row>
    <row r="946" spans="1:19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</row>
    <row r="947" spans="1:19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</row>
    <row r="948" spans="1:19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</row>
    <row r="949" spans="1:1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</row>
    <row r="950" spans="1:19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</row>
    <row r="951" spans="1:19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</row>
    <row r="952" spans="1:19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</row>
    <row r="953" spans="1:19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</row>
    <row r="954" spans="1:19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</row>
    <row r="955" spans="1:19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</row>
    <row r="956" spans="1:19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</row>
    <row r="957" spans="1:19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</row>
    <row r="958" spans="1:19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</row>
    <row r="959" spans="1:1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</row>
    <row r="960" spans="1:19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</row>
    <row r="961" spans="1:19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</row>
    <row r="962" spans="1:19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</row>
    <row r="963" spans="1:19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</row>
    <row r="964" spans="1:19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</row>
    <row r="965" spans="1:19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</row>
    <row r="966" spans="1:19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</row>
    <row r="967" spans="1:19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</row>
    <row r="968" spans="1:19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</row>
    <row r="969" spans="1:19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</row>
    <row r="970" spans="1:19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</row>
    <row r="971" spans="1:19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</row>
    <row r="972" spans="1:19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</row>
    <row r="973" spans="1:19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</row>
    <row r="974" spans="1:19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</row>
    <row r="975" spans="1:19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</row>
    <row r="976" spans="1:19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</row>
    <row r="977" spans="1:19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</row>
    <row r="978" spans="1:19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</row>
    <row r="979" spans="1:19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</row>
    <row r="980" spans="1:19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</row>
    <row r="981" spans="1:19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</row>
    <row r="982" spans="1:19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</row>
    <row r="983" spans="1:19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</row>
    <row r="984" spans="1:19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</row>
    <row r="985" spans="1:19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</row>
    <row r="986" spans="1:19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</row>
    <row r="987" spans="1:19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</row>
    <row r="988" spans="1:19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</row>
    <row r="989" spans="1:19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</row>
    <row r="990" spans="1:19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</row>
    <row r="991" spans="1:19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</row>
    <row r="992" spans="1:19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</row>
    <row r="993" spans="1:19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</row>
    <row r="994" spans="1:19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</row>
    <row r="995" spans="1:19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</row>
    <row r="996" spans="1:19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</row>
    <row r="997" spans="1:19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</row>
    <row r="998" spans="1:19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</row>
    <row r="999" spans="1:19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</row>
    <row r="1000" spans="1:19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</row>
    <row r="1001" spans="1:19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</row>
    <row r="1002" spans="1:19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</row>
    <row r="1003" spans="1:19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</row>
    <row r="1004" spans="1:19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</row>
    <row r="1005" spans="1:19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</row>
    <row r="1006" spans="1:19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</row>
    <row r="1007" spans="1:19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</row>
    <row r="1008" spans="1:19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</row>
    <row r="1009" spans="1:19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</row>
    <row r="1010" spans="1:19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</row>
    <row r="1011" spans="1:19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</row>
    <row r="1012" spans="1:19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</row>
    <row r="1013" spans="1:19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</row>
    <row r="1014" spans="1:19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</row>
    <row r="1015" spans="1:19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</row>
    <row r="1016" spans="1:19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</row>
    <row r="1017" spans="1:19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</row>
    <row r="1018" spans="1:19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</row>
    <row r="1019" spans="1:19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</row>
    <row r="1020" spans="1:19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</row>
    <row r="1021" spans="1:19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</row>
    <row r="1022" spans="1:19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</row>
    <row r="1023" spans="1:19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</row>
    <row r="1024" spans="1:19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</row>
    <row r="1025" spans="1:19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</row>
    <row r="1026" spans="1:19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</row>
    <row r="1027" spans="1:19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</row>
    <row r="1028" spans="1:19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</row>
    <row r="1029" spans="1:19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</row>
    <row r="1030" spans="1:19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</row>
    <row r="1031" spans="1:19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</row>
    <row r="1032" spans="1:19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</row>
    <row r="1033" spans="1:19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</row>
    <row r="1034" spans="1:19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</row>
    <row r="1035" spans="1:19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</row>
    <row r="1036" spans="1:19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</row>
    <row r="1037" spans="1:19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</row>
    <row r="1038" spans="1:19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</row>
    <row r="1039" spans="1:19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</row>
    <row r="1040" spans="1:19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</row>
    <row r="1041" spans="1:19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</row>
    <row r="1042" spans="1:19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</row>
    <row r="1043" spans="1:19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</row>
    <row r="1044" spans="1:19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</row>
    <row r="1045" spans="1:19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</row>
    <row r="1046" spans="1:19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</row>
    <row r="1047" spans="1:19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</row>
    <row r="1048" spans="1:19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</row>
    <row r="1049" spans="1:19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</row>
    <row r="1050" spans="1:19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</row>
    <row r="1051" spans="1:19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</row>
    <row r="1052" spans="1:19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</row>
    <row r="1053" spans="1:19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</row>
    <row r="1054" spans="1:19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</row>
    <row r="1055" spans="1:19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</row>
    <row r="1056" spans="1:19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</row>
    <row r="1057" spans="1:19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</row>
    <row r="1058" spans="1:19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</row>
    <row r="1059" spans="1:19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</row>
    <row r="1060" spans="1:19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</row>
    <row r="1061" spans="1:19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</row>
    <row r="1062" spans="1:19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</row>
    <row r="1063" spans="1:19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</row>
    <row r="1064" spans="1:19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</row>
    <row r="1065" spans="1:19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</row>
    <row r="1066" spans="1:19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</row>
    <row r="1067" spans="1:19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</row>
    <row r="1068" spans="1:19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</row>
    <row r="1069" spans="1:19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</row>
    <row r="1070" spans="1:19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</row>
    <row r="1071" spans="1:19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</row>
    <row r="1072" spans="1:19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</row>
    <row r="1073" spans="1:19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</row>
    <row r="1074" spans="1:19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</row>
    <row r="1075" spans="1:19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</row>
    <row r="1076" spans="1:19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</row>
    <row r="1077" spans="1:19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</row>
    <row r="1078" spans="1:19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</row>
    <row r="1079" spans="1:19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</row>
    <row r="1080" spans="1:19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</row>
    <row r="1081" spans="1:19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</row>
    <row r="1082" spans="1:19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</row>
    <row r="1083" spans="1:19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</row>
    <row r="1084" spans="1:19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</row>
    <row r="1085" spans="1:19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</row>
    <row r="1086" spans="1:19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</row>
    <row r="1087" spans="1:19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</row>
    <row r="1088" spans="1:19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</row>
    <row r="1089" spans="1:19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</row>
    <row r="1090" spans="1:19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</row>
    <row r="1091" spans="1:19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</row>
    <row r="1092" spans="1:19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</row>
    <row r="1093" spans="1:19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</row>
    <row r="1094" spans="1:19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</row>
    <row r="1095" spans="1:19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</row>
    <row r="1096" spans="1:19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</row>
    <row r="1097" spans="1:19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</row>
    <row r="1098" spans="1:19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</row>
    <row r="1099" spans="1:19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</row>
    <row r="1100" spans="1:19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</row>
    <row r="1101" spans="1:19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</row>
    <row r="1102" spans="1:19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</row>
    <row r="1103" spans="1:19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</row>
    <row r="1104" spans="1:19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</row>
    <row r="1105" spans="1:19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</row>
    <row r="1106" spans="1:19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</row>
    <row r="1107" spans="1:19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</row>
    <row r="1108" spans="1:19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</row>
    <row r="1109" spans="1:19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</row>
    <row r="1110" spans="1:19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</row>
    <row r="1111" spans="1:19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</row>
    <row r="1112" spans="1:19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</row>
    <row r="1113" spans="1:19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</row>
    <row r="1114" spans="1:19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</row>
    <row r="1115" spans="1:19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</row>
    <row r="1116" spans="1:19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</row>
    <row r="1117" spans="1:19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</row>
    <row r="1118" spans="1:19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</row>
    <row r="1119" spans="1:19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</row>
    <row r="1120" spans="1:19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</row>
    <row r="1121" spans="1:19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</row>
    <row r="1122" spans="1:19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</row>
    <row r="1123" spans="1:19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</row>
    <row r="1124" spans="1:19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</row>
    <row r="1125" spans="1:19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</row>
    <row r="1126" spans="1:19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</row>
    <row r="1127" spans="1:19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</row>
    <row r="1128" spans="1:19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</row>
    <row r="1129" spans="1:19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</row>
    <row r="1130" spans="1:19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</row>
    <row r="1131" spans="1:19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</row>
    <row r="1132" spans="1:19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</row>
    <row r="1133" spans="1:19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</row>
    <row r="1134" spans="1:19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</row>
    <row r="1135" spans="1:19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</row>
    <row r="1136" spans="1:19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</row>
    <row r="1137" spans="1:19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</row>
    <row r="1138" spans="1:19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</row>
    <row r="1139" spans="1:19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</row>
    <row r="1140" spans="1:19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</row>
    <row r="1141" spans="1:19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</row>
    <row r="1142" spans="1:19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</row>
    <row r="1143" spans="1:19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</row>
    <row r="1144" spans="1:19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</row>
    <row r="1145" spans="1:19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</row>
    <row r="1146" spans="1:19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</row>
    <row r="1147" spans="1:19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</row>
    <row r="1148" spans="1:19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</row>
    <row r="1149" spans="1:19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</row>
    <row r="1150" spans="1:19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</row>
    <row r="1151" spans="1:19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</row>
    <row r="1152" spans="1:19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</row>
    <row r="1153" spans="1:19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</row>
    <row r="1154" spans="1:19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</row>
    <row r="1155" spans="1:19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</row>
    <row r="1156" spans="1:19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</row>
    <row r="1157" spans="1:19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</row>
    <row r="1158" spans="1:19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</row>
    <row r="1159" spans="1:19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</row>
    <row r="1160" spans="1:19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</row>
    <row r="1161" spans="1:19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</row>
    <row r="1162" spans="1:19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</row>
    <row r="1163" spans="1:19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</row>
    <row r="1164" spans="1:19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</row>
    <row r="1165" spans="1:19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</row>
    <row r="1166" spans="1:19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</row>
    <row r="1167" spans="1:19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</row>
    <row r="1168" spans="1:19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</row>
    <row r="1169" spans="1:19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</row>
    <row r="1170" spans="1:19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</row>
    <row r="1171" spans="1:19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</row>
    <row r="1172" spans="1:19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</row>
    <row r="1173" spans="1:19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</row>
    <row r="1174" spans="1:19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</row>
    <row r="1175" spans="1:19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</row>
    <row r="1176" spans="1:19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</row>
    <row r="1177" spans="1:19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</row>
    <row r="1178" spans="1:19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</row>
    <row r="1179" spans="1:19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</row>
    <row r="1180" spans="1:19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</row>
    <row r="1181" spans="1:19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</row>
    <row r="1182" spans="1:19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</row>
    <row r="1183" spans="1:19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</row>
    <row r="1184" spans="1:19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</row>
    <row r="1185" spans="1:19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</row>
    <row r="1186" spans="1:19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</row>
    <row r="1187" spans="1:19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</row>
    <row r="1188" spans="1:19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</row>
    <row r="1189" spans="1:19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</row>
    <row r="1190" spans="1:19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</row>
    <row r="1191" spans="1:19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</row>
    <row r="1192" spans="1:19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</row>
    <row r="1193" spans="1:19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</row>
    <row r="1194" spans="1:19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</row>
    <row r="1195" spans="1:19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</row>
    <row r="1196" spans="1:19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</row>
    <row r="1197" spans="1:19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</row>
    <row r="1198" spans="1:19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</row>
    <row r="1199" spans="1:19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</row>
    <row r="1200" spans="1:19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</row>
    <row r="1201" spans="1:19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</row>
    <row r="1202" spans="1:19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</row>
    <row r="1203" spans="1:19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</row>
    <row r="1204" spans="1:19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</row>
    <row r="1205" spans="1:19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</row>
    <row r="1206" spans="1:19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</row>
    <row r="1207" spans="1:19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</row>
    <row r="1208" spans="1:19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</row>
    <row r="1209" spans="1:19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</row>
    <row r="1210" spans="1:19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</row>
    <row r="1211" spans="1:19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</row>
    <row r="1212" spans="1:19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</row>
    <row r="1213" spans="1:19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</row>
    <row r="1214" spans="1:19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</row>
    <row r="1215" spans="1:19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</row>
    <row r="1216" spans="1:19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</row>
    <row r="1217" spans="1:19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</row>
    <row r="1218" spans="1:19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</row>
    <row r="1219" spans="1:19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</row>
    <row r="1220" spans="1:19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</row>
    <row r="1221" spans="1:19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</row>
    <row r="1222" spans="1:19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</row>
    <row r="1223" spans="1:19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</row>
    <row r="1224" spans="1:19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</row>
    <row r="1225" spans="1:19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</row>
    <row r="1226" spans="1:19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</row>
    <row r="1227" spans="1:19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</row>
    <row r="1228" spans="1:19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</row>
    <row r="1229" spans="1:19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</row>
    <row r="1230" spans="1:19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</row>
    <row r="1231" spans="1:19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</row>
    <row r="1232" spans="1:19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</row>
    <row r="1233" spans="1:19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</row>
    <row r="1234" spans="1:19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</row>
    <row r="1235" spans="1:19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</row>
    <row r="1236" spans="1:19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</row>
    <row r="1237" spans="1:19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</row>
    <row r="1238" spans="1:19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</row>
    <row r="1239" spans="1:19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</row>
    <row r="1240" spans="1:19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</row>
    <row r="1241" spans="1:19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</row>
    <row r="1242" spans="1:19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</row>
    <row r="1243" spans="1:19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</row>
    <row r="1244" spans="1:19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</row>
    <row r="1245" spans="1:19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</row>
    <row r="1246" spans="1:19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</row>
    <row r="1247" spans="1:19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</row>
    <row r="1248" spans="1:19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</row>
    <row r="1249" spans="1:19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</row>
    <row r="1250" spans="1:19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</row>
    <row r="1251" spans="1:19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</row>
    <row r="1252" spans="1:19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</row>
    <row r="1253" spans="1:19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</row>
    <row r="1254" spans="1:19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</row>
    <row r="1255" spans="1:19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</row>
    <row r="1256" spans="1:19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</row>
    <row r="1257" spans="1:19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</row>
    <row r="1258" spans="1:19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</row>
    <row r="1259" spans="1:19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</row>
    <row r="1260" spans="1:19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</row>
    <row r="1261" spans="1:19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</row>
    <row r="1262" spans="1:19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</row>
    <row r="1263" spans="1:19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</row>
    <row r="1264" spans="1:19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</row>
    <row r="1265" spans="1:19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</row>
    <row r="1266" spans="1:19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</row>
    <row r="1267" spans="1:19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</row>
    <row r="1268" spans="1:19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</row>
    <row r="1269" spans="1:19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</row>
    <row r="1270" spans="1:19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</row>
    <row r="1271" spans="1:19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</row>
    <row r="1272" spans="1:19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</row>
    <row r="1273" spans="1:19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</row>
    <row r="1274" spans="1:19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</row>
    <row r="1275" spans="1:19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</row>
    <row r="1276" spans="1:19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</row>
    <row r="1277" spans="1:19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</row>
    <row r="1278" spans="1:19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</row>
    <row r="1279" spans="1:19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</row>
    <row r="1280" spans="1:19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</row>
    <row r="1281" spans="1:19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</row>
    <row r="1282" spans="1:19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</row>
    <row r="1283" spans="1:19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</row>
    <row r="1284" spans="1:19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</row>
    <row r="1285" spans="1:19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</row>
    <row r="1286" spans="1:19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</row>
    <row r="1287" spans="1:19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</row>
    <row r="1288" spans="1:19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</row>
    <row r="1289" spans="1:19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</row>
    <row r="1290" spans="1:19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</row>
    <row r="1291" spans="1:19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</row>
    <row r="1292" spans="1:19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</row>
    <row r="1293" spans="1:19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</row>
    <row r="1294" spans="1:19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</row>
    <row r="1295" spans="1:19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</row>
    <row r="1296" spans="1:19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</row>
    <row r="1297" spans="1:19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</row>
    <row r="1298" spans="1:19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</row>
    <row r="1299" spans="1:19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</row>
    <row r="1300" spans="1:19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</row>
    <row r="1301" spans="1:19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</row>
    <row r="1302" spans="1:19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</row>
    <row r="1303" spans="1:19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</row>
    <row r="1304" spans="1:19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</row>
    <row r="1305" spans="1:19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</row>
    <row r="1306" spans="1:19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</row>
    <row r="1307" spans="1:19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</row>
    <row r="1308" spans="1:19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</row>
    <row r="1309" spans="1:19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</row>
    <row r="1310" spans="1:19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</row>
    <row r="1311" spans="1:19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</row>
    <row r="1312" spans="1:19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</row>
    <row r="1313" spans="1:19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</row>
    <row r="1314" spans="1:19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</row>
    <row r="1315" spans="1:19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</row>
    <row r="1316" spans="1:19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</row>
    <row r="1317" spans="1:19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</row>
    <row r="1318" spans="1:19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</row>
    <row r="1319" spans="1:19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</row>
    <row r="1320" spans="1:19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</row>
    <row r="1321" spans="1:19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</row>
    <row r="1322" spans="1:19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</row>
    <row r="1323" spans="1:19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</row>
    <row r="1324" spans="1:19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</row>
    <row r="1325" spans="1:19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</row>
    <row r="1326" spans="1:19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</row>
    <row r="1327" spans="1:19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</row>
    <row r="1328" spans="1:19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</row>
    <row r="1329" spans="1:19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</row>
    <row r="1330" spans="1:19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</row>
    <row r="1331" spans="1:19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</row>
    <row r="1332" spans="1:19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</row>
    <row r="1333" spans="1:19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</row>
    <row r="1334" spans="1:19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</row>
    <row r="1335" spans="1:19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</row>
    <row r="1336" spans="1:19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</row>
    <row r="1337" spans="1:19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</row>
    <row r="1338" spans="1:19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</row>
    <row r="1339" spans="1:19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</row>
    <row r="1340" spans="1:19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</row>
    <row r="1341" spans="1:19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</row>
    <row r="1342" spans="1:19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</row>
    <row r="1343" spans="1:19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</row>
    <row r="1344" spans="1:19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</row>
    <row r="1345" spans="1:19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</row>
    <row r="1346" spans="1:19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</row>
    <row r="1347" spans="1:19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</row>
    <row r="1348" spans="1:19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</row>
    <row r="1349" spans="1:19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</row>
    <row r="1350" spans="1:19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</row>
    <row r="1351" spans="1:19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</row>
    <row r="1352" spans="1:19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</row>
    <row r="1353" spans="1:19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</row>
    <row r="1354" spans="1:19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</row>
    <row r="1355" spans="1:19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</row>
    <row r="1356" spans="1:19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</row>
    <row r="1357" spans="1:19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</row>
    <row r="1358" spans="1:19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</row>
    <row r="1359" spans="1:19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</row>
    <row r="1360" spans="1:19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</row>
    <row r="1361" spans="1:19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</row>
    <row r="1362" spans="1:19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</row>
    <row r="1363" spans="1:19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</row>
    <row r="1364" spans="1:19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</row>
    <row r="1365" spans="1:19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</row>
    <row r="1366" spans="1:19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</row>
    <row r="1367" spans="1:19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</row>
    <row r="1368" spans="1:19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</row>
    <row r="1369" spans="1:19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</row>
    <row r="1370" spans="1:19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</row>
    <row r="1371" spans="1:19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</row>
    <row r="1372" spans="1:19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</row>
    <row r="1373" spans="1:19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</row>
    <row r="1374" spans="1:19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</row>
    <row r="1375" spans="1:19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</row>
    <row r="1376" spans="1:19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</row>
    <row r="1377" spans="1:19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</row>
    <row r="1378" spans="1:19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</row>
    <row r="1379" spans="1:19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</row>
    <row r="1380" spans="1:19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</row>
    <row r="1381" spans="1:19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</row>
    <row r="1382" spans="1:19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</row>
    <row r="1383" spans="1:19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</row>
    <row r="1384" spans="1:19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</row>
    <row r="1385" spans="1:19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</row>
    <row r="1386" spans="1:19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</row>
    <row r="1387" spans="1:19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</row>
    <row r="1388" spans="1:19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</row>
    <row r="1389" spans="1:19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</row>
    <row r="1390" spans="1:19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</row>
    <row r="1391" spans="1:19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</row>
    <row r="1392" spans="1:19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</row>
    <row r="1393" spans="1:19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</row>
    <row r="1394" spans="1:19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</row>
    <row r="1395" spans="1:19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</row>
    <row r="1396" spans="1:19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</row>
    <row r="1397" spans="1:19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</row>
    <row r="1398" spans="1:19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</row>
    <row r="1399" spans="1:19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</row>
    <row r="1400" spans="1:19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</row>
    <row r="1401" spans="1:19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</row>
    <row r="1402" spans="1:19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</row>
    <row r="1403" spans="1:19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</row>
    <row r="1404" spans="1:19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</row>
    <row r="1405" spans="1:19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</row>
    <row r="1406" spans="1:19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</row>
    <row r="1407" spans="1:19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</row>
    <row r="1408" spans="1:19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</row>
    <row r="1409" spans="1:19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</row>
    <row r="1410" spans="1:19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</row>
    <row r="1411" spans="1:19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</row>
    <row r="1412" spans="1:19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</row>
    <row r="1413" spans="1:19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</row>
    <row r="1414" spans="1:19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</row>
    <row r="1415" spans="1:19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</row>
    <row r="1416" spans="1:19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</row>
    <row r="1417" spans="1:19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</row>
    <row r="1418" spans="1:19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</row>
    <row r="1419" spans="1:19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</row>
    <row r="1420" spans="1:19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</row>
    <row r="1421" spans="1:19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</row>
    <row r="1422" spans="1:19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</row>
    <row r="1423" spans="1:19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</row>
    <row r="1424" spans="1:19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</row>
    <row r="1425" spans="1:19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</row>
    <row r="1426" spans="1:19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</row>
    <row r="1427" spans="1:19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</row>
    <row r="1428" spans="1:19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</row>
    <row r="1429" spans="1:19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</row>
    <row r="1430" spans="1:19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</row>
    <row r="1431" spans="1:19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</row>
    <row r="1432" spans="1:19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</row>
    <row r="1433" spans="1:19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</row>
    <row r="1434" spans="1:19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</row>
    <row r="1435" spans="1:19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</row>
    <row r="1436" spans="1:19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</row>
    <row r="1437" spans="1:19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</row>
    <row r="1438" spans="1:19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</row>
    <row r="1439" spans="1:19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</row>
    <row r="1440" spans="1:19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</row>
    <row r="1441" spans="1:19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</row>
    <row r="1442" spans="1:19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</row>
    <row r="1443" spans="1:19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</row>
    <row r="1444" spans="1:19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</row>
    <row r="1445" spans="1:19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</row>
    <row r="1446" spans="1:19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</row>
    <row r="1447" spans="1:19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</row>
    <row r="1448" spans="1:19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</row>
    <row r="1449" spans="1:19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</row>
    <row r="1450" spans="1:19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</row>
    <row r="1451" spans="1:19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</row>
    <row r="1452" spans="1:19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</row>
    <row r="1453" spans="1:19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</row>
    <row r="1454" spans="1:19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</row>
    <row r="1455" spans="1:19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</row>
    <row r="1456" spans="1:19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</row>
    <row r="1457" spans="1:19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</row>
    <row r="1458" spans="1:19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</row>
    <row r="1459" spans="1:19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</row>
    <row r="1460" spans="1:19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</row>
    <row r="1461" spans="1:19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</row>
    <row r="1462" spans="1:19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</row>
    <row r="1463" spans="1:19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</row>
    <row r="1464" spans="1:19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</row>
    <row r="1465" spans="1:19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</row>
    <row r="1466" spans="1:19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</row>
    <row r="1467" spans="1:19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</row>
    <row r="1468" spans="1:19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</row>
    <row r="1469" spans="1:19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</row>
    <row r="1470" spans="1:19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</row>
    <row r="1471" spans="1:19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</row>
    <row r="1472" spans="1:19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</row>
    <row r="1473" spans="1:19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</row>
    <row r="1474" spans="1:19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</row>
    <row r="1475" spans="1:19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</row>
    <row r="1476" spans="1:19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</row>
    <row r="1477" spans="1:19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</row>
    <row r="1478" spans="1:19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</row>
    <row r="1479" spans="1:19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</row>
    <row r="1480" spans="1:19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</row>
    <row r="1481" spans="1:19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</row>
    <row r="1482" spans="1:19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</row>
    <row r="1483" spans="1:19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</row>
    <row r="1484" spans="1:19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</row>
    <row r="1485" spans="1:19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</row>
    <row r="1486" spans="1:19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</row>
    <row r="1487" spans="1:19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</row>
    <row r="1488" spans="1:19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</row>
    <row r="1489" spans="1:19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</row>
    <row r="1490" spans="1:19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</row>
    <row r="1491" spans="1:19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</row>
    <row r="1492" spans="1:19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</row>
    <row r="1493" spans="1:19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</row>
    <row r="1494" spans="1:19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</row>
    <row r="1495" spans="1:19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</row>
    <row r="1496" spans="1:19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</row>
    <row r="1497" spans="1:19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</row>
    <row r="1498" spans="1:19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</row>
    <row r="1499" spans="1:19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</row>
    <row r="1500" spans="1:19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</row>
    <row r="1501" spans="1:19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</row>
    <row r="1502" spans="1:19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</row>
    <row r="1503" spans="1:19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</row>
    <row r="1504" spans="1:19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</row>
    <row r="1505" spans="1:19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</row>
    <row r="1506" spans="1:19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</row>
    <row r="1507" spans="1:19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</row>
    <row r="1508" spans="1:19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</row>
    <row r="1509" spans="1:19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</row>
    <row r="1510" spans="1:19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</row>
    <row r="1511" spans="1:19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</row>
    <row r="1512" spans="1:19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</row>
    <row r="1513" spans="1:19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</row>
    <row r="1514" spans="1:19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</row>
    <row r="1515" spans="1:19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</row>
    <row r="1516" spans="1:19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</row>
    <row r="1517" spans="1:19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</row>
    <row r="1518" spans="1:19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</row>
    <row r="1519" spans="1:19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</row>
    <row r="1520" spans="1:19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</row>
    <row r="1521" spans="1:19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</row>
    <row r="1522" spans="1:19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</row>
    <row r="1523" spans="1:19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</row>
    <row r="1524" spans="1:19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</row>
    <row r="1525" spans="1:19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</row>
    <row r="1526" spans="1:19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</row>
    <row r="1527" spans="1:19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</row>
    <row r="1528" spans="1:19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</row>
    <row r="1529" spans="1:19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</row>
    <row r="1530" spans="1:19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</row>
    <row r="1531" spans="1:19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</row>
    <row r="1532" spans="1:19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</row>
    <row r="1533" spans="1:19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</row>
    <row r="1534" spans="1:19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</row>
    <row r="1535" spans="1:19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</row>
    <row r="1536" spans="1:19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</row>
    <row r="1537" spans="1:19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</row>
    <row r="1538" spans="1:19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</row>
    <row r="1539" spans="1:19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</row>
    <row r="1540" spans="1:19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</row>
    <row r="1541" spans="1:19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</row>
    <row r="1542" spans="1:19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</row>
    <row r="1543" spans="1:19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</row>
    <row r="1544" spans="1:19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</row>
    <row r="1545" spans="1:19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</row>
    <row r="1546" spans="1:19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</row>
    <row r="1547" spans="1:19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</row>
    <row r="1548" spans="1:19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</row>
    <row r="1549" spans="1:19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</row>
    <row r="1550" spans="1:19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</row>
    <row r="1551" spans="1:19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</row>
    <row r="1552" spans="1:19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</row>
    <row r="1553" spans="1:19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</row>
    <row r="1554" spans="1:19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</row>
    <row r="1555" spans="1:19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</row>
    <row r="1556" spans="1:19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</row>
    <row r="1557" spans="1:19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</row>
    <row r="1558" spans="1:19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</row>
    <row r="1559" spans="1:19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</row>
    <row r="1560" spans="1:19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</row>
    <row r="1561" spans="1:19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</row>
    <row r="1562" spans="1:19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</row>
    <row r="1563" spans="1:19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</row>
    <row r="1564" spans="1:19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</row>
    <row r="1565" spans="1:19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</row>
    <row r="1566" spans="1:19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</row>
    <row r="1567" spans="1:19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</row>
    <row r="1568" spans="1:19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</row>
    <row r="1569" spans="1:19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</row>
    <row r="1570" spans="1:19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</row>
    <row r="1571" spans="1:19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</row>
    <row r="1572" spans="1:19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</row>
    <row r="1573" spans="1:19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</row>
    <row r="1574" spans="1:19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</row>
    <row r="1575" spans="1:19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</row>
    <row r="1576" spans="1:19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</row>
    <row r="1577" spans="1:19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</row>
    <row r="1578" spans="1:19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</row>
    <row r="1579" spans="1:19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</row>
    <row r="1580" spans="1:19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</row>
    <row r="1581" spans="1:19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</row>
    <row r="1582" spans="1:19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</row>
    <row r="1583" spans="1:19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</row>
    <row r="1584" spans="1:19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</row>
    <row r="1585" spans="1:19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</row>
    <row r="1586" spans="1:19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</row>
    <row r="1587" spans="1:19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</row>
    <row r="1588" spans="1:19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</row>
    <row r="1589" spans="1:19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</row>
    <row r="1590" spans="1:19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</row>
    <row r="1591" spans="1:19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</row>
    <row r="1592" spans="1:19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</row>
    <row r="1593" spans="1:19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</row>
    <row r="1594" spans="1:19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</row>
    <row r="1595" spans="1:19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</row>
    <row r="1596" spans="1:19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</row>
    <row r="1597" spans="1:19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</row>
    <row r="1598" spans="1:19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</row>
    <row r="1599" spans="1:19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</row>
    <row r="1600" spans="1:19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</row>
    <row r="1601" spans="1:19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</row>
    <row r="1602" spans="1:19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</row>
    <row r="1603" spans="1:19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</row>
    <row r="1604" spans="1:19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</row>
    <row r="1605" spans="1:19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</row>
    <row r="1606" spans="1:19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</row>
    <row r="1607" spans="1:19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</row>
    <row r="1608" spans="1:19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</row>
    <row r="1609" spans="1:19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</row>
    <row r="1610" spans="1:19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</row>
    <row r="1611" spans="1:19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</row>
    <row r="1612" spans="1:19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</row>
    <row r="1613" spans="1:19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</row>
    <row r="1614" spans="1:19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</row>
    <row r="1615" spans="1:19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</row>
    <row r="1616" spans="1:19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</row>
    <row r="1617" spans="1:19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</row>
    <row r="1618" spans="1:19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</row>
    <row r="1619" spans="1:19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</row>
    <row r="1620" spans="1:19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</row>
    <row r="1621" spans="1:19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</row>
    <row r="1622" spans="1:19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</row>
    <row r="1623" spans="1:19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</row>
    <row r="1624" spans="1:19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</row>
    <row r="1625" spans="1:19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</row>
    <row r="1626" spans="1:19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</row>
    <row r="1627" spans="1:19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</row>
    <row r="1628" spans="1:19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</row>
    <row r="1629" spans="1:19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</row>
    <row r="1630" spans="1:19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</row>
    <row r="1631" spans="1:19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</row>
    <row r="1632" spans="1:19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</row>
    <row r="1633" spans="1:19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</row>
    <row r="1634" spans="1:19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</row>
    <row r="1635" spans="1:19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</row>
    <row r="1636" spans="1:19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</row>
    <row r="1637" spans="1:19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</row>
    <row r="1638" spans="1:19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</row>
    <row r="1639" spans="1:19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</row>
    <row r="1640" spans="1:19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</row>
    <row r="1641" spans="1:19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</row>
    <row r="1642" spans="1:19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</row>
    <row r="1643" spans="1:19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</row>
    <row r="1644" spans="1:19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</row>
    <row r="1645" spans="1:19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</row>
    <row r="1646" spans="1:19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</row>
    <row r="1647" spans="1:19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</row>
    <row r="1648" spans="1:19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</row>
    <row r="1649" spans="1:19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</row>
    <row r="1650" spans="1:19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</row>
    <row r="1651" spans="1:19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</row>
    <row r="1652" spans="1:19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</row>
    <row r="1653" spans="1:19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</row>
    <row r="1654" spans="1:19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</row>
    <row r="1655" spans="1:19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</row>
    <row r="1656" spans="1:19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</row>
    <row r="1657" spans="1:19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</row>
    <row r="1658" spans="1:19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</row>
    <row r="1659" spans="1:19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</row>
    <row r="1660" spans="1:19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</row>
    <row r="1661" spans="1:19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</row>
    <row r="1662" spans="1:19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</row>
    <row r="1663" spans="1:19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</row>
    <row r="1664" spans="1:19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</row>
    <row r="1665" spans="1:19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</row>
    <row r="1666" spans="1:19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</row>
    <row r="1667" spans="1:19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</row>
    <row r="1668" spans="1:19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</row>
    <row r="1669" spans="1:19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</row>
    <row r="1670" spans="1:19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</row>
    <row r="1671" spans="1:19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</row>
    <row r="1672" spans="1:19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</row>
    <row r="1673" spans="1:19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</row>
    <row r="1674" spans="1:19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</row>
    <row r="1675" spans="1:19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</row>
    <row r="1676" spans="1:19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</row>
    <row r="1677" spans="1:19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</row>
    <row r="1678" spans="1:19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</row>
    <row r="1679" spans="1:19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</row>
    <row r="1680" spans="1:19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</row>
    <row r="1681" spans="1:19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</row>
    <row r="1682" spans="1:19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</row>
    <row r="1683" spans="1:19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</row>
    <row r="1684" spans="1:19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</row>
    <row r="1685" spans="1:19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</row>
    <row r="1686" spans="1:19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</row>
    <row r="1687" spans="1:19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</row>
    <row r="1688" spans="1:19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</row>
    <row r="1689" spans="1:19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</row>
    <row r="1690" spans="1:19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</row>
    <row r="1691" spans="1:19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</row>
    <row r="1692" spans="1:19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</row>
    <row r="1693" spans="1:19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</row>
    <row r="1694" spans="1:19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</row>
    <row r="1695" spans="1:19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</row>
    <row r="1696" spans="1:19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</row>
    <row r="1697" spans="1:19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</row>
    <row r="1698" spans="1:19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</row>
    <row r="1699" spans="1:19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</row>
    <row r="1700" spans="1:19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</row>
    <row r="1701" spans="1:19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</row>
    <row r="1702" spans="1:19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</row>
    <row r="1703" spans="1:19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</row>
    <row r="1704" spans="1:19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</row>
    <row r="1705" spans="1:19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</row>
    <row r="1706" spans="1:19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</row>
    <row r="1707" spans="1:19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</row>
    <row r="1708" spans="1:19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</row>
    <row r="1709" spans="1:19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</row>
    <row r="1710" spans="1:19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</row>
    <row r="1711" spans="1:19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</row>
    <row r="1712" spans="1:19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</row>
    <row r="1713" spans="1:19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</row>
    <row r="1714" spans="1:19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</row>
    <row r="1715" spans="1:19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</row>
    <row r="1716" spans="1:19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</row>
    <row r="1717" spans="1:19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</row>
    <row r="1718" spans="1:19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</row>
    <row r="1719" spans="1:19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</row>
    <row r="1720" spans="1:19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</row>
    <row r="1721" spans="1:19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</row>
    <row r="1722" spans="1:19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</row>
    <row r="1723" spans="1:19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</row>
    <row r="1724" spans="1:19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</row>
    <row r="1725" spans="1:19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</row>
    <row r="1726" spans="1:19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</row>
    <row r="1727" spans="1:19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</row>
    <row r="1728" spans="1:19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</row>
    <row r="1729" spans="1:19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</row>
    <row r="1730" spans="1:19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</row>
    <row r="1731" spans="1:19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</row>
    <row r="1732" spans="1:19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</row>
    <row r="1733" spans="1:19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</row>
    <row r="1734" spans="1:19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</row>
    <row r="1735" spans="1:19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</row>
    <row r="1736" spans="1:19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</row>
    <row r="1737" spans="1:19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</row>
    <row r="1738" spans="1:19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</row>
    <row r="1739" spans="1:19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</row>
    <row r="1740" spans="1:19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</row>
    <row r="1741" spans="1:19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</row>
    <row r="1742" spans="1:19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</row>
    <row r="1743" spans="1:19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</row>
    <row r="1744" spans="1:19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</row>
    <row r="1745" spans="1:19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</row>
    <row r="1746" spans="1:19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</row>
    <row r="1747" spans="1:19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</row>
    <row r="1748" spans="1:19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</row>
    <row r="1749" spans="1:19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</row>
    <row r="1750" spans="1:19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</row>
    <row r="1751" spans="1:19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</row>
    <row r="1752" spans="1:19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</row>
    <row r="1753" spans="1:19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</row>
    <row r="1754" spans="1:19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</row>
    <row r="1755" spans="1:19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</row>
    <row r="1756" spans="1:19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</row>
    <row r="1757" spans="1:19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</row>
    <row r="1758" spans="1:19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</row>
    <row r="1759" spans="1:19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</row>
    <row r="1760" spans="1:19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</row>
    <row r="1761" spans="1:19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</row>
    <row r="1762" spans="1:19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</row>
    <row r="1763" spans="1:19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</row>
    <row r="1764" spans="1:19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</row>
    <row r="1765" spans="1:19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</row>
    <row r="1766" spans="1:19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</row>
    <row r="1767" spans="1:19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</row>
    <row r="1768" spans="1:19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</row>
    <row r="1769" spans="1:19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</row>
    <row r="1770" spans="1:19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</row>
    <row r="1771" spans="1:19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</row>
    <row r="1772" spans="1:19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</row>
    <row r="1773" spans="1:19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</row>
    <row r="1774" spans="1:19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</row>
    <row r="1775" spans="1:19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</row>
    <row r="1776" spans="1:19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</row>
    <row r="1777" spans="1:19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</row>
    <row r="1778" spans="1:19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</row>
    <row r="1779" spans="1:19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</row>
    <row r="1780" spans="1:19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</row>
    <row r="1781" spans="1:19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</row>
    <row r="1782" spans="1:19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</row>
    <row r="1783" spans="1:19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</row>
    <row r="1784" spans="1:19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</row>
    <row r="1785" spans="1:19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</row>
    <row r="1786" spans="1:19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</row>
    <row r="1787" spans="1:19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</row>
    <row r="1788" spans="1:19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</row>
    <row r="1789" spans="1:19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</row>
    <row r="1790" spans="1:19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</row>
    <row r="1791" spans="1:19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</row>
    <row r="1792" spans="1:19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</row>
    <row r="1793" spans="1:19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</row>
    <row r="1794" spans="1:19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</row>
    <row r="1795" spans="1:19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</row>
    <row r="1796" spans="1:19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</row>
    <row r="1797" spans="1:19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</row>
    <row r="1798" spans="1:19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</row>
    <row r="1799" spans="1:19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</row>
    <row r="1800" spans="1:19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</row>
    <row r="1801" spans="1:19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</row>
    <row r="1802" spans="1:19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</row>
    <row r="1803" spans="1:19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</row>
    <row r="1804" spans="1:19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</row>
    <row r="1805" spans="1:19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</row>
    <row r="1806" spans="1:19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</row>
    <row r="1807" spans="1:19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</row>
    <row r="1808" spans="1:19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</row>
    <row r="1809" spans="1:19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</row>
    <row r="1810" spans="1:19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</row>
    <row r="1811" spans="1:19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</row>
    <row r="1812" spans="1:19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</row>
    <row r="1813" spans="1:19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</row>
    <row r="1814" spans="1:19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</row>
    <row r="1815" spans="1:19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</row>
    <row r="1816" spans="1:19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</row>
    <row r="1817" spans="1:19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</row>
    <row r="1818" spans="1:19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</row>
    <row r="1819" spans="1:19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</row>
    <row r="1820" spans="1:19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</row>
    <row r="1821" spans="1:19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</row>
    <row r="1822" spans="1:19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</row>
    <row r="1823" spans="1:19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</row>
    <row r="1824" spans="1:19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</row>
    <row r="1825" spans="1:19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</row>
    <row r="1826" spans="1:19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</row>
    <row r="1827" spans="1:19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</row>
    <row r="1828" spans="1:19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</row>
    <row r="1829" spans="1:19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</row>
    <row r="1830" spans="1:19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</row>
    <row r="1831" spans="1:19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</row>
    <row r="1832" spans="1:19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</row>
    <row r="1833" spans="1:19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</row>
    <row r="1834" spans="1:19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</row>
    <row r="1835" spans="1:19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</row>
    <row r="1836" spans="1:19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</row>
    <row r="1837" spans="1:19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</row>
    <row r="1838" spans="1:19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</row>
    <row r="1839" spans="1:19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</row>
    <row r="1840" spans="1:19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</row>
    <row r="1841" spans="1:19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</row>
    <row r="1842" spans="1:19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</row>
    <row r="1843" spans="1:19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</row>
    <row r="1844" spans="1:19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</row>
    <row r="1845" spans="1:19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</row>
    <row r="1846" spans="1:19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</row>
    <row r="1847" spans="1:19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</row>
    <row r="1848" spans="1:19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</row>
    <row r="1849" spans="1:19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</row>
    <row r="1850" spans="1:19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</row>
    <row r="1851" spans="1:19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</row>
    <row r="1852" spans="1:19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</row>
    <row r="1853" spans="1:19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</row>
    <row r="1854" spans="1:19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</row>
    <row r="1855" spans="1:19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</row>
    <row r="1856" spans="1:19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</row>
    <row r="1857" spans="1:19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</row>
    <row r="1858" spans="1:19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</row>
    <row r="1859" spans="1:19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</row>
    <row r="1860" spans="1:19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</row>
    <row r="1861" spans="1:19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</row>
    <row r="1862" spans="1:19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</row>
    <row r="1863" spans="1:19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</row>
    <row r="1864" spans="1:19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</row>
    <row r="1865" spans="1:19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</row>
    <row r="1866" spans="1:19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</row>
    <row r="1867" spans="1:19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</row>
    <row r="1868" spans="1:19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</row>
    <row r="1869" spans="1:19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</row>
    <row r="1870" spans="1:19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</row>
    <row r="1871" spans="1:19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</row>
    <row r="1872" spans="1:19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</row>
    <row r="1873" spans="1:19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</row>
    <row r="1874" spans="1:19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</row>
    <row r="1875" spans="1:19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</row>
    <row r="1876" spans="1:19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</row>
    <row r="1877" spans="1:19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</row>
    <row r="1878" spans="1:19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</row>
    <row r="1879" spans="1:19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</row>
    <row r="1880" spans="1:19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</row>
    <row r="1881" spans="1:19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</row>
    <row r="1882" spans="1:19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</row>
    <row r="1883" spans="1:19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</row>
    <row r="1884" spans="1:19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</row>
    <row r="1885" spans="1:19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</row>
    <row r="1886" spans="1:19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</row>
    <row r="1887" spans="1:19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</row>
    <row r="1888" spans="1:19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</row>
    <row r="1889" spans="1:19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</row>
    <row r="1890" spans="1:19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</row>
    <row r="1891" spans="1:19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</row>
    <row r="1892" spans="1:19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</row>
    <row r="1893" spans="1:19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</row>
    <row r="1894" spans="1:19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</row>
    <row r="1895" spans="1:19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</row>
    <row r="1896" spans="1:19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</row>
    <row r="1897" spans="1:19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</row>
    <row r="1898" spans="1:19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</row>
    <row r="1899" spans="1:19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</row>
    <row r="1900" spans="1:19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</row>
    <row r="1901" spans="1:19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</row>
    <row r="1902" spans="1:19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</row>
    <row r="1903" spans="1:19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</row>
    <row r="1904" spans="1:19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</row>
    <row r="1905" spans="1:19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</row>
    <row r="1906" spans="1:19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</row>
    <row r="1907" spans="1:19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</row>
    <row r="1908" spans="1:19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</row>
    <row r="1909" spans="1:19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</row>
    <row r="1910" spans="1:19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</row>
    <row r="1911" spans="1:19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</row>
    <row r="1912" spans="1:19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</row>
    <row r="1913" spans="1:19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</row>
    <row r="1914" spans="1:19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</row>
    <row r="1915" spans="1:19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</row>
    <row r="1916" spans="1:19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</row>
    <row r="1917" spans="1:19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</row>
    <row r="1918" spans="1:19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</row>
    <row r="1919" spans="1:19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</row>
    <row r="1920" spans="1:19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</row>
    <row r="1921" spans="1:19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</row>
    <row r="1922" spans="1:19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</row>
    <row r="1923" spans="1:19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</row>
    <row r="1924" spans="1:19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</row>
    <row r="1925" spans="1:19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</row>
    <row r="1926" spans="1:19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</row>
    <row r="1927" spans="1:19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</row>
    <row r="1928" spans="1:19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</row>
    <row r="1929" spans="1:19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</row>
    <row r="1930" spans="1:19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</row>
    <row r="1931" spans="1:19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</row>
    <row r="1932" spans="1:19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</row>
    <row r="1933" spans="1:19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</row>
    <row r="1934" spans="1:19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</row>
    <row r="1935" spans="1:19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</row>
    <row r="1936" spans="1:19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</row>
    <row r="1937" spans="1:19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</row>
    <row r="1938" spans="1:19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</row>
    <row r="1939" spans="1:19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</row>
    <row r="1940" spans="1:19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</row>
    <row r="1941" spans="1:19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</row>
    <row r="1942" spans="1:19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</row>
    <row r="1943" spans="1:19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</row>
    <row r="1944" spans="1:19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</row>
    <row r="1945" spans="1:19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</row>
    <row r="1946" spans="1:19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</row>
    <row r="1947" spans="1:19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</row>
    <row r="1948" spans="1:19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</row>
    <row r="1949" spans="1:19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</row>
    <row r="1950" spans="1:19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</row>
    <row r="1951" spans="1:19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</row>
    <row r="1952" spans="1:19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</row>
    <row r="1953" spans="1:19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</row>
    <row r="1954" spans="1:19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</row>
    <row r="1955" spans="1:19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</row>
    <row r="1956" spans="1:19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</row>
    <row r="1957" spans="1:19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</row>
    <row r="1958" spans="1:19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</row>
    <row r="1959" spans="1:19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</row>
    <row r="1960" spans="1:19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</row>
    <row r="1961" spans="1:19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</row>
    <row r="1962" spans="1:19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</row>
    <row r="1963" spans="1:19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</row>
    <row r="1964" spans="1:19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</row>
    <row r="1965" spans="1:19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</row>
    <row r="1966" spans="1:19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</row>
    <row r="1967" spans="1:19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</row>
    <row r="1968" spans="1:19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</row>
    <row r="1969" spans="1:19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</row>
    <row r="1970" spans="1:19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</row>
    <row r="1971" spans="1:19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</row>
    <row r="1972" spans="1:19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</row>
    <row r="1973" spans="1:19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</row>
    <row r="1974" spans="1:19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</row>
    <row r="1975" spans="1:19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</row>
    <row r="1976" spans="1:19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</row>
    <row r="1977" spans="1:19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</row>
    <row r="1978" spans="1:19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</row>
    <row r="1979" spans="1:19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</row>
    <row r="1980" spans="1:19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</row>
    <row r="1981" spans="1:19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</row>
    <row r="1982" spans="1:19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</row>
    <row r="1983" spans="1:19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</row>
    <row r="1984" spans="1:19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</row>
    <row r="1985" spans="1:19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</row>
    <row r="1986" spans="1:19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</row>
    <row r="1987" spans="1:19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</row>
    <row r="1988" spans="1:19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</row>
    <row r="1989" spans="1:19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</row>
    <row r="1990" spans="1:19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</row>
    <row r="1991" spans="1:19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</row>
    <row r="1992" spans="1:19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</row>
    <row r="1993" spans="1:19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</row>
    <row r="1994" spans="1:19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</row>
    <row r="1995" spans="1:19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</row>
    <row r="1996" spans="1:19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</row>
    <row r="1997" spans="1:19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</row>
    <row r="1998" spans="1:19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</row>
    <row r="1999" spans="1:19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</row>
    <row r="2000" spans="1:19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</row>
    <row r="2001" spans="1:19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</row>
    <row r="2002" spans="1:19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</row>
    <row r="2003" spans="1:19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</row>
    <row r="2004" spans="1:19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</row>
    <row r="2005" spans="1:19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</row>
    <row r="2006" spans="1:19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</row>
    <row r="2007" spans="1:19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</row>
    <row r="2008" spans="1:19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</row>
    <row r="2009" spans="1:19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</row>
    <row r="2010" spans="1:19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</row>
    <row r="2011" spans="1:19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</row>
    <row r="2012" spans="1:19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</row>
    <row r="2013" spans="1:19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</row>
    <row r="2014" spans="1:19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</row>
    <row r="2015" spans="1:19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</row>
    <row r="2016" spans="1:19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</row>
    <row r="2017" spans="1:19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</row>
    <row r="2018" spans="1:19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</row>
    <row r="2019" spans="1:19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</row>
    <row r="2020" spans="1:19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</row>
    <row r="2021" spans="1:19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</row>
    <row r="2022" spans="1:19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</row>
    <row r="2023" spans="1:19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</row>
    <row r="2024" spans="1:19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</row>
    <row r="2025" spans="1:19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</row>
    <row r="2026" spans="1:19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</row>
    <row r="2027" spans="1:19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</row>
    <row r="2028" spans="1:19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</row>
    <row r="2029" spans="1:19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</row>
    <row r="2030" spans="1:19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</row>
    <row r="2031" spans="1:19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</row>
    <row r="2032" spans="1:19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</row>
    <row r="2033" spans="1:19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</row>
    <row r="2034" spans="1:19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</row>
    <row r="2035" spans="1:19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</row>
    <row r="2036" spans="1:19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</row>
    <row r="2037" spans="1:19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</row>
    <row r="2038" spans="1:19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</row>
    <row r="2039" spans="1:19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</row>
    <row r="2040" spans="1:19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</row>
    <row r="2041" spans="1:19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</row>
    <row r="2042" spans="1:19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</row>
    <row r="2043" spans="1:19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</row>
    <row r="2044" spans="1:19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</row>
    <row r="2045" spans="1:19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</row>
    <row r="2046" spans="1:19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</row>
    <row r="2047" spans="1:19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</row>
    <row r="2048" spans="1:19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</row>
    <row r="2049" spans="1:19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</row>
    <row r="2050" spans="1:19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</row>
    <row r="2051" spans="1:19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</row>
    <row r="2052" spans="1:19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</row>
    <row r="2053" spans="1:19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</row>
    <row r="2054" spans="1:19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</row>
    <row r="2055" spans="1:19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</row>
    <row r="2056" spans="1:19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</row>
    <row r="2057" spans="1:19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</row>
    <row r="2058" spans="1:19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</row>
    <row r="2059" spans="1:19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</row>
    <row r="2060" spans="1:19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</row>
    <row r="2061" spans="1:19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</row>
    <row r="2062" spans="1:19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</row>
    <row r="2063" spans="1:19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</row>
    <row r="2064" spans="1:19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</row>
    <row r="2065" spans="1:19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</row>
    <row r="2066" spans="1:19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</row>
    <row r="2067" spans="1:19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</row>
    <row r="2068" spans="1:19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</row>
    <row r="2069" spans="1:19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</row>
    <row r="2070" spans="1:19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</row>
    <row r="2071" spans="1:19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</row>
    <row r="2072" spans="1:19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</row>
    <row r="2073" spans="1:19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</row>
    <row r="2074" spans="1:19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</row>
    <row r="2075" spans="1:19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</row>
    <row r="2076" spans="1:19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</row>
    <row r="2077" spans="1:19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</row>
    <row r="2078" spans="1:19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</row>
    <row r="2079" spans="1:19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</row>
    <row r="2080" spans="1:19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</row>
    <row r="2081" spans="1:19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</row>
    <row r="2082" spans="1:19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</row>
    <row r="2083" spans="1:19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</row>
    <row r="2084" spans="1:19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</row>
    <row r="2085" spans="1:19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</row>
    <row r="2086" spans="1:19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</row>
    <row r="2087" spans="1:19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</row>
    <row r="2088" spans="1:19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</row>
    <row r="2089" spans="1:19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</row>
    <row r="2090" spans="1:19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</row>
    <row r="2091" spans="1:19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</row>
    <row r="2092" spans="1:19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</row>
    <row r="2093" spans="1:19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</row>
    <row r="2094" spans="1:19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</row>
    <row r="2095" spans="1:19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</row>
    <row r="2096" spans="1:19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</row>
    <row r="2097" spans="1:19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</row>
    <row r="2098" spans="1:19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</row>
    <row r="2099" spans="1:19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</row>
    <row r="2100" spans="1:19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</row>
    <row r="2101" spans="1:19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</row>
    <row r="2102" spans="1:19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</row>
    <row r="2103" spans="1:19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</row>
    <row r="2104" spans="1:19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</row>
    <row r="2105" spans="1:19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</row>
    <row r="2106" spans="1:19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</row>
    <row r="2107" spans="1:19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</row>
    <row r="2108" spans="1:19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</row>
    <row r="2109" spans="1:19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</row>
    <row r="2110" spans="1:19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</row>
    <row r="2111" spans="1:19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</row>
    <row r="2112" spans="1:19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</row>
    <row r="2113" spans="1:19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</row>
    <row r="2114" spans="1:19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</row>
    <row r="2115" spans="1:19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</row>
    <row r="2116" spans="1:19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</row>
    <row r="2117" spans="1:19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</row>
    <row r="2118" spans="1:19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</row>
    <row r="2119" spans="1:19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</row>
    <row r="2120" spans="1:19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</row>
    <row r="2121" spans="1:19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</row>
    <row r="2122" spans="1:19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</row>
    <row r="2123" spans="1:19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</row>
    <row r="2124" spans="1:19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</row>
    <row r="2125" spans="1:19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</row>
    <row r="2126" spans="1:19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</row>
    <row r="2127" spans="1:19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</row>
    <row r="2128" spans="1:19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</row>
    <row r="2129" spans="1:19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</row>
    <row r="2130" spans="1:19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</row>
    <row r="2131" spans="1:19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</row>
    <row r="2132" spans="1:19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</row>
    <row r="2133" spans="1:19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</row>
    <row r="2134" spans="1:19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</row>
    <row r="2135" spans="1:19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</row>
    <row r="2136" spans="1:19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</row>
    <row r="2137" spans="1:19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</row>
    <row r="2138" spans="1:19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</row>
    <row r="2139" spans="1:19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</row>
    <row r="2140" spans="1:19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</row>
    <row r="2141" spans="1:19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</row>
    <row r="2142" spans="1:19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</row>
    <row r="2143" spans="1:19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</row>
    <row r="2144" spans="1:19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</row>
    <row r="2145" spans="1:19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</row>
    <row r="2146" spans="1:19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</row>
    <row r="2147" spans="1:19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</row>
    <row r="2148" spans="1:19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</row>
    <row r="2149" spans="1:19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</row>
    <row r="2150" spans="1:19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</row>
    <row r="2151" spans="1:19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</row>
    <row r="2152" spans="1:19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</row>
    <row r="2153" spans="1:19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</row>
    <row r="2154" spans="1:19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</row>
    <row r="2155" spans="1:19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</row>
    <row r="2156" spans="1:19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</row>
    <row r="2157" spans="1:19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</row>
    <row r="2158" spans="1:19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</row>
    <row r="2159" spans="1:19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</row>
    <row r="2160" spans="1:19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</row>
    <row r="2161" spans="1:19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</row>
    <row r="2162" spans="1:19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</row>
    <row r="2163" spans="1:19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</row>
    <row r="2164" spans="1:19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</row>
    <row r="2165" spans="1:19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</row>
    <row r="2166" spans="1:19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</row>
    <row r="2167" spans="1:19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</row>
    <row r="2168" spans="1:19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</row>
    <row r="2169" spans="1:19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</row>
    <row r="2170" spans="1:19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</row>
    <row r="2171" spans="1:19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</row>
    <row r="2172" spans="1:19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</row>
    <row r="2173" spans="1:19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</row>
    <row r="2174" spans="1:19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</row>
    <row r="2175" spans="1:19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</row>
    <row r="2176" spans="1:19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</row>
    <row r="2177" spans="1:19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</row>
    <row r="2178" spans="1:19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</row>
    <row r="2179" spans="1:19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</row>
    <row r="2180" spans="1:19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</row>
    <row r="2181" spans="1:19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</row>
    <row r="2182" spans="1:19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</row>
    <row r="2183" spans="1:19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</row>
    <row r="2184" spans="1:19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</row>
    <row r="2185" spans="1:19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</row>
    <row r="2186" spans="1:19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</row>
    <row r="2187" spans="1:19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</row>
    <row r="2188" spans="1:19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</row>
    <row r="2189" spans="1:19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</row>
    <row r="2190" spans="1:19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</row>
    <row r="2191" spans="1:19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</row>
    <row r="2192" spans="1:19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</row>
    <row r="2193" spans="1:19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</row>
    <row r="2194" spans="1:19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</row>
    <row r="2195" spans="1:19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</row>
    <row r="2196" spans="1:19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</row>
    <row r="2197" spans="1:19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</row>
    <row r="2198" spans="1:19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</row>
    <row r="2199" spans="1:19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</row>
    <row r="2200" spans="1:19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</row>
    <row r="2201" spans="1:19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</row>
    <row r="2202" spans="1:19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</row>
    <row r="2203" spans="1:19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</row>
    <row r="2204" spans="1:19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</row>
    <row r="2205" spans="1:19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</row>
    <row r="2206" spans="1:19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</row>
    <row r="2207" spans="1:19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</row>
    <row r="2208" spans="1:19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</row>
    <row r="2209" spans="1:19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</row>
    <row r="2210" spans="1:19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</row>
    <row r="2211" spans="1:19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</row>
    <row r="2212" spans="1:19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</row>
    <row r="2213" spans="1:19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</row>
    <row r="2214" spans="1:19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</row>
    <row r="2215" spans="1:19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</row>
    <row r="2216" spans="1:19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</row>
    <row r="2217" spans="1:19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</row>
    <row r="2218" spans="1:19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</row>
    <row r="2219" spans="1:19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</row>
    <row r="2220" spans="1:19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</row>
    <row r="2221" spans="1:19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</row>
    <row r="2222" spans="1:19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</row>
    <row r="2223" spans="1:19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</row>
    <row r="2224" spans="1:19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</row>
    <row r="2225" spans="1:19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</row>
    <row r="2226" spans="1:19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</row>
    <row r="2227" spans="1:19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</row>
    <row r="2228" spans="1:19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</row>
    <row r="2229" spans="1:19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</row>
    <row r="2230" spans="1:19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</row>
    <row r="2231" spans="1:19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</row>
    <row r="2232" spans="1:19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</row>
    <row r="2233" spans="1:19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</row>
    <row r="2234" spans="1:19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</row>
    <row r="2235" spans="1:19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</row>
    <row r="2236" spans="1:19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</row>
    <row r="2237" spans="1:19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</row>
    <row r="2238" spans="1:19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</row>
    <row r="2239" spans="1:19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</row>
    <row r="2240" spans="1:19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</row>
    <row r="2241" spans="1:19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</row>
    <row r="2242" spans="1:19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</row>
    <row r="2243" spans="1:19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</row>
    <row r="2244" spans="1:19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</row>
    <row r="2245" spans="1:19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</row>
    <row r="2246" spans="1:19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</row>
    <row r="2247" spans="1:19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</row>
    <row r="2248" spans="1:19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</row>
    <row r="2249" spans="1:19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</row>
    <row r="2250" spans="1:19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</row>
    <row r="2251" spans="1:19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</row>
    <row r="2252" spans="1:19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</row>
    <row r="2253" spans="1:19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</row>
    <row r="2254" spans="1:19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</row>
    <row r="2255" spans="1:19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</row>
    <row r="2256" spans="1:19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</row>
    <row r="2257" spans="1:19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</row>
    <row r="2258" spans="1:19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</row>
    <row r="2259" spans="1:19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</row>
    <row r="2260" spans="1:19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</row>
    <row r="2261" spans="1:19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</row>
    <row r="2262" spans="1:19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</row>
    <row r="2263" spans="1:19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</row>
    <row r="2264" spans="1:19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</row>
    <row r="2265" spans="1:19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</row>
    <row r="2266" spans="1:19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</row>
    <row r="2267" spans="1:19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</row>
    <row r="2268" spans="1:19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</row>
    <row r="2269" spans="1:19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</row>
    <row r="2270" spans="1:19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</row>
    <row r="2271" spans="1:19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</row>
    <row r="2272" spans="1:19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</row>
    <row r="2273" spans="1:19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</row>
    <row r="2274" spans="1:19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</row>
    <row r="2275" spans="1:19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</row>
    <row r="2276" spans="1:19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</row>
    <row r="2277" spans="1:19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</row>
    <row r="2278" spans="1:19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</row>
    <row r="2279" spans="1:19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</row>
    <row r="2280" spans="1:19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</row>
    <row r="2281" spans="1:19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</row>
    <row r="2282" spans="1:19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</row>
    <row r="2283" spans="1:19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</row>
    <row r="2284" spans="1:19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</row>
    <row r="2285" spans="1:19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</row>
    <row r="2286" spans="1:19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</row>
    <row r="2287" spans="1:19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</row>
    <row r="2288" spans="1:19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</row>
    <row r="2289" spans="1:19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</row>
    <row r="2290" spans="1:19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</row>
    <row r="2291" spans="1:19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</row>
    <row r="2292" spans="1:19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</row>
    <row r="2293" spans="1:19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</row>
    <row r="2294" spans="1:19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</row>
    <row r="2295" spans="1:19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</row>
    <row r="2296" spans="1:19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</row>
    <row r="2297" spans="1:19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</row>
    <row r="2298" spans="1:19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</row>
    <row r="2299" spans="1:19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</row>
    <row r="2300" spans="1:19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</row>
    <row r="2301" spans="1:19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</row>
    <row r="2302" spans="1:19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</row>
    <row r="2303" spans="1:19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</row>
    <row r="2304" spans="1:19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</row>
    <row r="2305" spans="1:19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</row>
    <row r="2306" spans="1:19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</row>
    <row r="2307" spans="1:19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</row>
    <row r="2308" spans="1:19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</row>
    <row r="2309" spans="1:19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</row>
    <row r="2310" spans="1:19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</row>
    <row r="2311" spans="1:19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</row>
    <row r="2312" spans="1:19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</row>
    <row r="2313" spans="1:19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</row>
    <row r="2314" spans="1:19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</row>
    <row r="2315" spans="1:19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</row>
    <row r="2316" spans="1:19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</row>
    <row r="2317" spans="1:19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</row>
    <row r="2318" spans="1:19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</row>
    <row r="2319" spans="1:19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</row>
    <row r="2320" spans="1:19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</row>
    <row r="2321" spans="1:19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</row>
    <row r="2322" spans="1:19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</row>
    <row r="2323" spans="1:19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</row>
    <row r="2324" spans="1:19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</row>
    <row r="2325" spans="1:19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</row>
    <row r="2326" spans="1:19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</row>
    <row r="2327" spans="1:19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</row>
    <row r="2328" spans="1:19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</row>
    <row r="2329" spans="1:19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</row>
    <row r="2330" spans="1:19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</row>
    <row r="2331" spans="1:19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</row>
    <row r="2332" spans="1:19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</row>
    <row r="2333" spans="1:19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</row>
    <row r="2334" spans="1:19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</row>
    <row r="2335" spans="1:19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</row>
    <row r="2336" spans="1:19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</row>
    <row r="2337" spans="1:19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</row>
    <row r="2338" spans="1:19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</row>
    <row r="2339" spans="1:19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</row>
    <row r="2340" spans="1:19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</row>
    <row r="2341" spans="1:19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</row>
    <row r="2342" spans="1:19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</row>
    <row r="2343" spans="1:19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</row>
    <row r="2344" spans="1:19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</row>
    <row r="2345" spans="1:19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</row>
    <row r="2346" spans="1:19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</row>
    <row r="2347" spans="1:19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</row>
    <row r="2348" spans="1:19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</row>
    <row r="2349" spans="1:19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</row>
    <row r="2350" spans="1:19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</row>
    <row r="2351" spans="1:19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</row>
    <row r="2352" spans="1:19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</row>
    <row r="2353" spans="1:19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</row>
    <row r="2354" spans="1:19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</row>
    <row r="2355" spans="1:19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</row>
    <row r="2356" spans="1:19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</row>
    <row r="2357" spans="1:19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</row>
    <row r="2358" spans="1:19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</row>
    <row r="2359" spans="1:19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</row>
    <row r="2360" spans="1:19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</row>
    <row r="2361" spans="1:19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</row>
    <row r="2362" spans="1:19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</row>
    <row r="2363" spans="1:19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</row>
    <row r="2364" spans="1:19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</row>
    <row r="2365" spans="1:19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</row>
    <row r="2366" spans="1:19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</row>
    <row r="2367" spans="1:19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</row>
    <row r="2368" spans="1:19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</row>
    <row r="2369" spans="1:19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</row>
    <row r="2370" spans="1:19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</row>
    <row r="2371" spans="1:19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</row>
    <row r="2372" spans="1:19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</row>
    <row r="2373" spans="1:19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</row>
    <row r="2374" spans="1:19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</row>
    <row r="2375" spans="1:19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</row>
    <row r="2376" spans="1:19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</row>
    <row r="2377" spans="1:19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</row>
    <row r="2378" spans="1:19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</row>
    <row r="2379" spans="1:19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</row>
    <row r="2380" spans="1:19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</row>
    <row r="2381" spans="1:19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</row>
    <row r="2382" spans="1:19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</row>
    <row r="2383" spans="1:19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</row>
    <row r="2384" spans="1:19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</row>
    <row r="2385" spans="1:19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</row>
    <row r="2386" spans="1:19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</row>
    <row r="2387" spans="1:19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</row>
    <row r="2388" spans="1:19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</row>
    <row r="2389" spans="1:19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</row>
    <row r="2390" spans="1:19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</row>
    <row r="2391" spans="1:19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</row>
    <row r="2392" spans="1:19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</row>
    <row r="2393" spans="1:19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</row>
    <row r="2394" spans="1:19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</row>
    <row r="2395" spans="1:19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</row>
    <row r="2396" spans="1:19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</row>
    <row r="2397" spans="1:19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</row>
    <row r="2398" spans="1:19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</row>
    <row r="2399" spans="1:19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</row>
    <row r="2400" spans="1:19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</row>
    <row r="2401" spans="1:19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</row>
    <row r="2402" spans="1:19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</row>
    <row r="2403" spans="1:19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</row>
    <row r="2404" spans="1:19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</row>
    <row r="2405" spans="1:19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</row>
    <row r="2406" spans="1:19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</row>
    <row r="2407" spans="1:19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</row>
    <row r="2408" spans="1:19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</row>
    <row r="2409" spans="1:19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</row>
    <row r="2410" spans="1:19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</row>
    <row r="2411" spans="1:19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</row>
    <row r="2412" spans="1:19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</row>
    <row r="2413" spans="1:19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</row>
    <row r="2414" spans="1:19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</row>
    <row r="2415" spans="1:19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</row>
    <row r="2416" spans="1:19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</row>
    <row r="2417" spans="1:19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</row>
    <row r="2418" spans="1:19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</row>
    <row r="2419" spans="1:19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</row>
    <row r="2420" spans="1:19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</row>
    <row r="2421" spans="1:19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</row>
    <row r="2422" spans="1:19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</row>
    <row r="2423" spans="1:19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</row>
    <row r="2424" spans="1:19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</row>
    <row r="2425" spans="1:19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</row>
    <row r="2426" spans="1:19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</row>
    <row r="2427" spans="1:19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</row>
    <row r="2428" spans="1:19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</row>
    <row r="2429" spans="1:19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</row>
    <row r="2430" spans="1:19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</row>
    <row r="2431" spans="1:19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</row>
    <row r="2432" spans="1:19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</row>
    <row r="2433" spans="1:19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</row>
    <row r="2434" spans="1:19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</row>
    <row r="2435" spans="1:19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</row>
    <row r="2436" spans="1:19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</row>
    <row r="2437" spans="1:19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</row>
    <row r="2438" spans="1:19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</row>
    <row r="2439" spans="1:19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</row>
    <row r="2440" spans="1:19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</row>
    <row r="2441" spans="1:19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</row>
    <row r="2442" spans="1:19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</row>
    <row r="2443" spans="1:19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</row>
    <row r="2444" spans="1:19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</row>
    <row r="2445" spans="1:19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</row>
    <row r="2446" spans="1:19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</row>
    <row r="2447" spans="1:19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</row>
    <row r="2448" spans="1:19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</row>
    <row r="2449" spans="1:19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</row>
    <row r="2450" spans="1:19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</row>
    <row r="2451" spans="1:19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</row>
    <row r="2452" spans="1:19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</row>
    <row r="2453" spans="1:19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</row>
    <row r="2454" spans="1:19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</row>
    <row r="2455" spans="1:19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</row>
    <row r="2456" spans="1:19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</row>
    <row r="2457" spans="1:19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</row>
    <row r="2458" spans="1:19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</row>
    <row r="2459" spans="1:19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</row>
    <row r="2460" spans="1:19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</row>
    <row r="2461" spans="1:19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</row>
    <row r="2462" spans="1:19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</row>
    <row r="2463" spans="1:19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</row>
    <row r="2464" spans="1:19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</row>
    <row r="2465" spans="1:19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</row>
    <row r="2466" spans="1:19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</row>
    <row r="2467" spans="1:19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</row>
    <row r="2468" spans="1:19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</row>
    <row r="2469" spans="1:19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</row>
    <row r="2470" spans="1:19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</row>
    <row r="2471" spans="1:19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</row>
    <row r="2472" spans="1:19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</row>
    <row r="2473" spans="1:19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</row>
    <row r="2474" spans="1:19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</row>
    <row r="2475" spans="1:19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</row>
    <row r="2476" spans="1:19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</row>
    <row r="2477" spans="1:19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</row>
    <row r="2478" spans="1:19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</row>
    <row r="2479" spans="1:19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</row>
    <row r="2480" spans="1:19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</row>
    <row r="2481" spans="1:19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</row>
    <row r="2482" spans="1:19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</row>
    <row r="2483" spans="1:19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</row>
    <row r="2484" spans="1:19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</row>
    <row r="2485" spans="1:19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</row>
    <row r="2486" spans="1:19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</row>
    <row r="2487" spans="1:19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</row>
    <row r="2488" spans="1:19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</row>
    <row r="2489" spans="1:19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</row>
    <row r="2490" spans="1:19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</row>
    <row r="2491" spans="1:19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</row>
    <row r="2492" spans="1:19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</row>
    <row r="2493" spans="1:19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</row>
    <row r="2494" spans="1:19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</row>
    <row r="2495" spans="1:19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</row>
    <row r="2496" spans="1:19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</row>
    <row r="2497" spans="1:19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</row>
    <row r="2498" spans="1:19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</row>
    <row r="2499" spans="1:19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</row>
    <row r="2500" spans="1:19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</row>
    <row r="2501" spans="1:19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</row>
    <row r="2502" spans="1:19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</row>
    <row r="2503" spans="1:19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</row>
    <row r="2504" spans="1:19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</row>
    <row r="2505" spans="1:19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</row>
    <row r="2506" spans="1:19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</row>
    <row r="2507" spans="1:19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</row>
    <row r="2508" spans="1:19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</row>
    <row r="2509" spans="1:19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</row>
    <row r="2510" spans="1:19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</row>
    <row r="2511" spans="1:19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</row>
    <row r="2512" spans="1:19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</row>
    <row r="2513" spans="1:19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</row>
    <row r="2514" spans="1:19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</row>
    <row r="2515" spans="1:19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</row>
    <row r="2516" spans="1:19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</row>
    <row r="2517" spans="1:19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</row>
    <row r="2518" spans="1:19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</row>
    <row r="2519" spans="1:19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</row>
    <row r="2520" spans="1:19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</row>
    <row r="2521" spans="1:19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</row>
    <row r="2522" spans="1:19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</row>
    <row r="2523" spans="1:19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</row>
    <row r="2524" spans="1:19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</row>
    <row r="2525" spans="1:19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</row>
    <row r="2526" spans="1:19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</row>
    <row r="2527" spans="1:19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</row>
    <row r="2528" spans="1:19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</row>
    <row r="2529" spans="1:19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</row>
    <row r="2530" spans="1:19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</row>
    <row r="2531" spans="1:19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</row>
    <row r="2532" spans="1:19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</row>
    <row r="2533" spans="1:19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</row>
    <row r="2534" spans="1:19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</row>
    <row r="2535" spans="1:19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</row>
    <row r="2536" spans="1:19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</row>
    <row r="2537" spans="1:19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</row>
    <row r="2538" spans="1:19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</row>
    <row r="2539" spans="1:19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</row>
    <row r="2540" spans="1:19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</row>
    <row r="2541" spans="1:19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</row>
    <row r="2542" spans="1:19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</row>
    <row r="2543" spans="1:19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</row>
    <row r="2544" spans="1:19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</row>
    <row r="2545" spans="1:19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</row>
    <row r="2546" spans="1:19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</row>
    <row r="2547" spans="1:19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</row>
    <row r="2548" spans="1:19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</row>
    <row r="2549" spans="1:19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</row>
    <row r="2550" spans="1:19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</row>
    <row r="2551" spans="1:19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</row>
    <row r="2552" spans="1:19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</row>
    <row r="2553" spans="1:19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</row>
    <row r="2554" spans="1:19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</row>
    <row r="2555" spans="1:19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</row>
    <row r="2556" spans="1:19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</row>
    <row r="2557" spans="1:19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</row>
    <row r="2558" spans="1:19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</row>
    <row r="2559" spans="1:19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</row>
    <row r="2560" spans="1:19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</row>
    <row r="2561" spans="1:19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</row>
    <row r="2562" spans="1:19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</row>
    <row r="2563" spans="1:19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</row>
    <row r="2564" spans="1:19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</row>
    <row r="2565" spans="1:19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</row>
    <row r="2566" spans="1:19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</row>
    <row r="2567" spans="1:19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</row>
    <row r="2568" spans="1:19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</row>
    <row r="2569" spans="1:19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</row>
    <row r="2570" spans="1:19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</row>
    <row r="2571" spans="1:19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</row>
    <row r="2572" spans="1:19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</row>
    <row r="2573" spans="1:19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</row>
    <row r="2574" spans="1:19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</row>
    <row r="2575" spans="1:19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</row>
    <row r="2576" spans="1:19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</row>
    <row r="2577" spans="1:19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</row>
    <row r="2578" spans="1:19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</row>
    <row r="2579" spans="1:19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</row>
    <row r="2580" spans="1:19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</row>
    <row r="2581" spans="1:19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</row>
    <row r="2582" spans="1:19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</row>
    <row r="2583" spans="1:19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</row>
    <row r="2584" spans="1:19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</row>
    <row r="2585" spans="1:19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</row>
    <row r="2586" spans="1:19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</row>
    <row r="2587" spans="1:19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</row>
    <row r="2588" spans="1:19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</row>
    <row r="2589" spans="1:19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</row>
    <row r="2590" spans="1:19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</row>
    <row r="2591" spans="1:19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</row>
    <row r="2592" spans="1:19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</row>
    <row r="2593" spans="1:19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</row>
    <row r="2594" spans="1:19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</row>
    <row r="2595" spans="1:19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</row>
    <row r="2596" spans="1:19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</row>
    <row r="2597" spans="1:19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</row>
    <row r="2598" spans="1:19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</row>
    <row r="2599" spans="1:19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</row>
    <row r="2600" spans="1:19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</row>
    <row r="2601" spans="1:19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</row>
    <row r="2602" spans="1:19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</row>
    <row r="2603" spans="1:19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</row>
    <row r="2604" spans="1:19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</row>
    <row r="2605" spans="1:19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</row>
    <row r="2606" spans="1:19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</row>
    <row r="2607" spans="1:19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</row>
    <row r="2608" spans="1:19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</row>
    <row r="2609" spans="1:19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</row>
    <row r="2610" spans="1:19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</row>
    <row r="2611" spans="1:19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</row>
    <row r="2612" spans="1:19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</row>
    <row r="2613" spans="1:19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</row>
    <row r="2614" spans="1:19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</row>
    <row r="2615" spans="1:19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</row>
    <row r="2616" spans="1:19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</row>
    <row r="2617" spans="1:19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</row>
    <row r="2618" spans="1:19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</row>
    <row r="2619" spans="1:19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</row>
    <row r="2620" spans="1:19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</row>
    <row r="2621" spans="1:19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</row>
    <row r="2622" spans="1:19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</row>
    <row r="2623" spans="1:19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</row>
    <row r="2624" spans="1:19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</row>
    <row r="2625" spans="1:19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</row>
    <row r="2626" spans="1:19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</row>
    <row r="2627" spans="1:19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</row>
    <row r="2628" spans="1:19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</row>
    <row r="2629" spans="1:19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</row>
    <row r="2630" spans="1:19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</row>
    <row r="2631" spans="1:19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</row>
    <row r="2632" spans="1:19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</row>
    <row r="2633" spans="1:19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</row>
    <row r="2634" spans="1:19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</row>
    <row r="2635" spans="1:19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</row>
    <row r="2636" spans="1:19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</row>
    <row r="2637" spans="1:19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</row>
    <row r="2638" spans="1:19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</row>
    <row r="2639" spans="1:19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</row>
    <row r="2640" spans="1:19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</row>
    <row r="2641" spans="1:19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</row>
    <row r="2642" spans="1:19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</row>
    <row r="2643" spans="1:19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</row>
    <row r="2644" spans="1:19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</row>
    <row r="2645" spans="1:19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</row>
    <row r="2646" spans="1:19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</row>
    <row r="2647" spans="1:19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</row>
    <row r="2648" spans="1:19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</row>
    <row r="2649" spans="1:19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</row>
    <row r="2650" spans="1:19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</row>
    <row r="2651" spans="1:19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</row>
    <row r="2652" spans="1:19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</row>
    <row r="2653" spans="1:19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</row>
    <row r="2654" spans="1:19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</row>
    <row r="2655" spans="1:19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</row>
    <row r="2656" spans="1:19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</row>
    <row r="2657" spans="1:19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</row>
    <row r="2658" spans="1:19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</row>
    <row r="2659" spans="1:19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</row>
    <row r="2660" spans="1:19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</row>
    <row r="2661" spans="1:19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</row>
    <row r="2662" spans="1:19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</row>
    <row r="2663" spans="1:19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</row>
    <row r="2664" spans="1:19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</row>
    <row r="2665" spans="1:19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</row>
    <row r="2666" spans="1:19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</row>
    <row r="2667" spans="1:19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</row>
    <row r="2668" spans="1:19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</row>
    <row r="2669" spans="1:19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</row>
    <row r="2670" spans="1:19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</row>
    <row r="2671" spans="1:19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</row>
    <row r="2672" spans="1:19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</row>
    <row r="2673" spans="1:19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</row>
    <row r="2674" spans="1:19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</row>
    <row r="2675" spans="1:19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</row>
    <row r="2676" spans="1:19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</row>
    <row r="2677" spans="1:19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</row>
    <row r="2678" spans="1:19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</row>
    <row r="2679" spans="1:19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</row>
    <row r="2680" spans="1:19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</row>
    <row r="2681" spans="1:19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</row>
    <row r="2682" spans="1:19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</row>
    <row r="2683" spans="1:19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</row>
    <row r="2684" spans="1:19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</row>
    <row r="2685" spans="1:19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</row>
    <row r="2686" spans="1:19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</row>
    <row r="2687" spans="1:19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</row>
    <row r="2688" spans="1:19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</row>
    <row r="2689" spans="1:19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</row>
    <row r="2690" spans="1:19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</row>
    <row r="2691" spans="1:19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</row>
    <row r="2692" spans="1:19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</row>
    <row r="2693" spans="1:19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</row>
    <row r="2694" spans="1:19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</row>
    <row r="2695" spans="1:19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</row>
    <row r="2696" spans="1:19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</row>
    <row r="2697" spans="1:19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</row>
    <row r="2698" spans="1:19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</row>
    <row r="2699" spans="1:19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</row>
    <row r="2700" spans="1:19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</row>
    <row r="2701" spans="1:19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</row>
    <row r="2702" spans="1:19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</row>
    <row r="2703" spans="1:19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</row>
    <row r="2704" spans="1:19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</row>
    <row r="2705" spans="1:19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</row>
    <row r="2706" spans="1:19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</row>
    <row r="2707" spans="1:19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</row>
    <row r="2708" spans="1:19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</row>
    <row r="2709" spans="1:19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</row>
    <row r="2710" spans="1:19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</row>
    <row r="2711" spans="1:19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</row>
    <row r="2712" spans="1:19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</row>
    <row r="2713" spans="1:19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</row>
    <row r="2714" spans="1:19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</row>
    <row r="2715" spans="1:19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</row>
    <row r="2716" spans="1:19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</row>
    <row r="2717" spans="1:19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</row>
    <row r="2718" spans="1:19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</row>
    <row r="2719" spans="1:19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</row>
    <row r="2720" spans="1:19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</row>
    <row r="2721" spans="1:19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</row>
    <row r="2722" spans="1:19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</row>
    <row r="2723" spans="1:19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</row>
    <row r="2724" spans="1:19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</row>
    <row r="2725" spans="1:19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</row>
    <row r="2726" spans="1:19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</row>
    <row r="2727" spans="1:19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</row>
    <row r="2728" spans="1:19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</row>
    <row r="2729" spans="1:19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</row>
    <row r="2730" spans="1:19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</row>
    <row r="2731" spans="1:19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</row>
    <row r="2732" spans="1:19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</row>
    <row r="2733" spans="1:19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</row>
    <row r="2734" spans="1:19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</row>
    <row r="2735" spans="1:19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</row>
    <row r="2736" spans="1:19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</row>
    <row r="2737" spans="1:19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</row>
    <row r="2738" spans="1:19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</row>
    <row r="2739" spans="1:19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</row>
    <row r="2740" spans="1:19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</row>
    <row r="2741" spans="1:19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</row>
    <row r="2742" spans="1:19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</row>
    <row r="2743" spans="1:19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</row>
    <row r="2744" spans="1:19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</row>
    <row r="2745" spans="1:19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</row>
    <row r="2746" spans="1:19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</row>
    <row r="2747" spans="1:19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</row>
    <row r="2748" spans="1:19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</row>
    <row r="2749" spans="1:19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</row>
    <row r="2750" spans="1:19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</row>
    <row r="2751" spans="1:19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</row>
    <row r="2752" spans="1:19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</row>
    <row r="2753" spans="1:19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</row>
    <row r="2754" spans="1:19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</row>
    <row r="2755" spans="1:19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</row>
    <row r="2756" spans="1:19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</row>
    <row r="2757" spans="1:19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</row>
    <row r="2758" spans="1:19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</row>
    <row r="2759" spans="1:19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</row>
    <row r="2760" spans="1:19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</row>
    <row r="2761" spans="1:19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</row>
    <row r="2762" spans="1:19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</row>
    <row r="2763" spans="1:19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</row>
    <row r="2764" spans="1:19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</row>
    <row r="2765" spans="1:19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</row>
    <row r="2766" spans="1:19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</row>
    <row r="2767" spans="1:19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</row>
    <row r="2768" spans="1:19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</row>
    <row r="2769" spans="1:19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</row>
    <row r="2770" spans="1:19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</row>
    <row r="2771" spans="1:19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</row>
    <row r="2772" spans="1:19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</row>
    <row r="2773" spans="1:19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</row>
    <row r="2774" spans="1:19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</row>
    <row r="2775" spans="1:19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</row>
    <row r="2776" spans="1:19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</row>
    <row r="2777" spans="1:19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</row>
    <row r="2778" spans="1:19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</row>
    <row r="2779" spans="1:19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</row>
    <row r="2780" spans="1:19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</row>
    <row r="2781" spans="1:19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</row>
    <row r="2782" spans="1:19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</row>
    <row r="2783" spans="1:19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</row>
    <row r="2784" spans="1:19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</row>
    <row r="2785" spans="1:19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</row>
    <row r="2786" spans="1:19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</row>
    <row r="2787" spans="1:19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</row>
    <row r="2788" spans="1:19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</row>
    <row r="2789" spans="1:19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</row>
    <row r="2790" spans="1:19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</row>
    <row r="2791" spans="1:19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</row>
    <row r="2792" spans="1:19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</row>
    <row r="2793" spans="1:19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</row>
    <row r="2794" spans="1:19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</row>
    <row r="2795" spans="1:19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</row>
    <row r="2796" spans="1:19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</row>
    <row r="2797" spans="1:19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</row>
    <row r="2798" spans="1:19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</row>
    <row r="2799" spans="1:19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</row>
    <row r="2800" spans="1:19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</row>
    <row r="2801" spans="1:19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</row>
    <row r="2802" spans="1:19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</row>
    <row r="2803" spans="1:19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</row>
    <row r="2804" spans="1:19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</row>
    <row r="2805" spans="1:19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</row>
    <row r="2806" spans="1:19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</row>
    <row r="2807" spans="1:19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</row>
    <row r="2808" spans="1:19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</row>
    <row r="2809" spans="1:19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</row>
    <row r="2810" spans="1:19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</row>
    <row r="2811" spans="1:19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</row>
    <row r="2812" spans="1:19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</row>
    <row r="2813" spans="1:19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</row>
    <row r="2814" spans="1:19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</row>
    <row r="2815" spans="1:19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</row>
    <row r="2816" spans="1:19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</row>
    <row r="2817" spans="1:19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</row>
    <row r="2818" spans="1:19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</row>
    <row r="2819" spans="1:19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</row>
    <row r="2820" spans="1:19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</row>
    <row r="2821" spans="1:19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</row>
    <row r="2822" spans="1:19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</row>
    <row r="2823" spans="1:19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</row>
    <row r="2824" spans="1:19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</row>
    <row r="2825" spans="1:19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</row>
    <row r="2826" spans="1:19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</row>
    <row r="2827" spans="1:19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</row>
    <row r="2828" spans="1:19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</row>
    <row r="2829" spans="1:19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</row>
    <row r="2830" spans="1:19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</row>
    <row r="2831" spans="1:19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</row>
    <row r="2832" spans="1:19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</row>
    <row r="2833" spans="1:19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</row>
    <row r="2834" spans="1:19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</row>
    <row r="2835" spans="1:19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</row>
    <row r="2836" spans="1:19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</row>
    <row r="2837" spans="1:19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</row>
    <row r="2838" spans="1:19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</row>
    <row r="2839" spans="1:19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</row>
    <row r="2840" spans="1:19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</row>
    <row r="2841" spans="1:19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</row>
    <row r="2842" spans="1:19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</row>
    <row r="2843" spans="1:19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</row>
    <row r="2844" spans="1:19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</row>
    <row r="2845" spans="1:19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</row>
    <row r="2846" spans="1:19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</row>
    <row r="2847" spans="1:19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</row>
    <row r="2848" spans="1:19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</row>
    <row r="2849" spans="1:19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</row>
    <row r="2850" spans="1:19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</row>
    <row r="2851" spans="1:19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</row>
    <row r="2852" spans="1:19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</row>
    <row r="2853" spans="1:19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</row>
    <row r="2854" spans="1:19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</row>
    <row r="2855" spans="1:19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</row>
    <row r="2856" spans="1:19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</row>
    <row r="2857" spans="1:19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</row>
    <row r="2858" spans="1:19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</row>
    <row r="2859" spans="1:19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</row>
    <row r="2860" spans="1:19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</row>
    <row r="2861" spans="1:19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</row>
    <row r="2862" spans="1:19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</row>
    <row r="2863" spans="1:19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</row>
    <row r="2864" spans="1:19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</row>
    <row r="2865" spans="1:19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</row>
    <row r="2866" spans="1:19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</row>
    <row r="2867" spans="1:19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</row>
    <row r="2868" spans="1:19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</row>
    <row r="2869" spans="1:19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</row>
    <row r="2870" spans="1:19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</row>
    <row r="2871" spans="1:19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</row>
    <row r="2872" spans="1:19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</row>
    <row r="2873" spans="1:19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</row>
    <row r="2874" spans="1:19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</row>
    <row r="2875" spans="1:19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</row>
    <row r="2876" spans="1:19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</row>
    <row r="2877" spans="1:19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</row>
    <row r="2878" spans="1:19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</row>
    <row r="2879" spans="1:19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</row>
    <row r="2880" spans="1:19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</row>
    <row r="2881" spans="1:19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</row>
    <row r="2882" spans="1:19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</row>
    <row r="2883" spans="1:19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</row>
    <row r="2884" spans="1:19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</row>
    <row r="2885" spans="1:19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</row>
    <row r="2886" spans="1:19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</row>
    <row r="2887" spans="1:19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</row>
    <row r="2888" spans="1:19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</row>
    <row r="2889" spans="1:19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</row>
    <row r="2890" spans="1:19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</row>
    <row r="2891" spans="1:19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</row>
    <row r="2892" spans="1:19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</row>
    <row r="2893" spans="1:19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</row>
    <row r="2894" spans="1:19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</row>
    <row r="2895" spans="1:19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</row>
    <row r="2896" spans="1:19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</row>
    <row r="2897" spans="1:19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</row>
    <row r="2898" spans="1:19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</row>
    <row r="2899" spans="1:19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</row>
    <row r="2900" spans="1:19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</row>
    <row r="2901" spans="1:19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</row>
    <row r="2902" spans="1:19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</row>
    <row r="2903" spans="1:19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</row>
    <row r="2904" spans="1:19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</row>
    <row r="2905" spans="1:19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</row>
    <row r="2906" spans="1:19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</row>
    <row r="2907" spans="1:19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</row>
    <row r="2908" spans="1:19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</row>
    <row r="2909" spans="1:19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</row>
    <row r="2910" spans="1:19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</row>
    <row r="2911" spans="1:19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</row>
    <row r="2912" spans="1:19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</row>
    <row r="2913" spans="1:19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</row>
    <row r="2914" spans="1:19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</row>
    <row r="2915" spans="1:19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</row>
    <row r="2916" spans="1:19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</row>
    <row r="2917" spans="1:19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</row>
    <row r="2918" spans="1:19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</row>
    <row r="2919" spans="1:19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</row>
    <row r="2920" spans="1:19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</row>
    <row r="2921" spans="1:19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</row>
    <row r="2922" spans="1:19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</row>
    <row r="2923" spans="1:19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</row>
    <row r="2924" spans="1:19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</row>
    <row r="2925" spans="1:19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</row>
    <row r="2926" spans="1:19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</row>
    <row r="2927" spans="1:19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</row>
    <row r="2928" spans="1:19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</row>
    <row r="2929" spans="1:19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</row>
    <row r="2930" spans="1:19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</row>
    <row r="2931" spans="1:19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</row>
    <row r="2932" spans="1:19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</row>
    <row r="2933" spans="1:19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</row>
    <row r="2934" spans="1:19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</row>
    <row r="2935" spans="1:19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</row>
    <row r="2936" spans="1:19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</row>
    <row r="2937" spans="1:19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</row>
    <row r="2938" spans="1:19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</row>
    <row r="2939" spans="1:19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</row>
    <row r="2940" spans="1:19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</row>
    <row r="2941" spans="1:19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</row>
    <row r="2942" spans="1:19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</row>
    <row r="2943" spans="1:19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</row>
    <row r="2944" spans="1:19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</row>
    <row r="2945" spans="1:19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</row>
    <row r="2946" spans="1:19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</row>
    <row r="2947" spans="1:19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</row>
    <row r="2948" spans="1:19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</row>
    <row r="2949" spans="1:19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</row>
    <row r="2950" spans="1:19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</row>
    <row r="2951" spans="1:19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</row>
    <row r="2952" spans="1:19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</row>
    <row r="2953" spans="1:19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</row>
    <row r="2954" spans="1:19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</row>
    <row r="2955" spans="1:19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</row>
    <row r="2956" spans="1:19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</row>
    <row r="2957" spans="1:19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</row>
    <row r="2958" spans="1:19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</row>
    <row r="2959" spans="1:19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</row>
    <row r="2960" spans="1:19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</row>
    <row r="2961" spans="1:19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</row>
    <row r="2962" spans="1:19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</row>
    <row r="2963" spans="1:19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</row>
    <row r="2964" spans="1:19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</row>
    <row r="2965" spans="1:19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</row>
    <row r="2966" spans="1:19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</row>
    <row r="2967" spans="1:19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</row>
    <row r="2968" spans="1:19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</row>
    <row r="2969" spans="1:19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</row>
    <row r="2970" spans="1:19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</row>
    <row r="2971" spans="1:19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</row>
    <row r="2972" spans="1:19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</row>
    <row r="2973" spans="1:19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</row>
    <row r="2974" spans="1:19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</row>
    <row r="2975" spans="1:19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</row>
    <row r="2976" spans="1:19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</row>
    <row r="2977" spans="1:19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</row>
    <row r="2978" spans="1:19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</row>
    <row r="2979" spans="1:19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</row>
    <row r="2980" spans="1:19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</row>
    <row r="2981" spans="1:19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</row>
    <row r="2982" spans="1:19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</row>
    <row r="2983" spans="1:19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</row>
    <row r="2984" spans="1:19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</row>
    <row r="2985" spans="1:19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</row>
    <row r="2986" spans="1:19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</row>
    <row r="2987" spans="1:19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</row>
    <row r="2988" spans="1:19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</row>
    <row r="2989" spans="1:19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</row>
    <row r="2990" spans="1:19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</row>
    <row r="2991" spans="1:19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</row>
    <row r="2992" spans="1:19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</row>
    <row r="2993" spans="1:19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</row>
  </sheetData>
  <mergeCells count="1">
    <mergeCell ref="A40:B40"/>
  </mergeCells>
  <phoneticPr fontId="0" type="noConversion"/>
  <printOptions horizontalCentered="1" verticalCentered="1"/>
  <pageMargins left="0.7" right="0.7" top="0.75" bottom="0.75" header="0.3" footer="0.3"/>
  <pageSetup scale="48" orientation="landscape" draft="1" r:id="rId1"/>
  <headerFooter alignWithMargins="0">
    <oddFooter>Prepared by DJThomas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3246"/>
  <sheetViews>
    <sheetView showOutlineSymbols="0" topLeftCell="A395" zoomScale="120" zoomScaleNormal="120" zoomScaleSheetLayoutView="100" workbookViewId="0">
      <selection activeCell="Z401" sqref="Z401"/>
    </sheetView>
  </sheetViews>
  <sheetFormatPr defaultColWidth="9.6640625" defaultRowHeight="15"/>
  <cols>
    <col min="1" max="1" width="11.6640625" style="33" customWidth="1"/>
    <col min="2" max="2" width="11.44140625" style="1" customWidth="1"/>
    <col min="3" max="3" width="14" style="33" hidden="1" customWidth="1"/>
    <col min="4" max="4" width="14.21875" style="1" hidden="1" customWidth="1"/>
    <col min="5" max="5" width="13.88671875" style="33" hidden="1" customWidth="1"/>
    <col min="6" max="6" width="13.6640625" style="1" hidden="1" customWidth="1"/>
    <col min="7" max="7" width="13.5546875" style="33" hidden="1" customWidth="1"/>
    <col min="8" max="8" width="13.109375" style="1" hidden="1" customWidth="1"/>
    <col min="9" max="9" width="13.109375" style="33" hidden="1" customWidth="1"/>
    <col min="10" max="10" width="13.109375" style="1" hidden="1" customWidth="1"/>
    <col min="11" max="11" width="14.33203125" style="33" hidden="1" customWidth="1"/>
    <col min="12" max="12" width="12.6640625" style="1" hidden="1" customWidth="1"/>
    <col min="13" max="13" width="13.21875" style="33" hidden="1" customWidth="1"/>
    <col min="14" max="14" width="15.21875" style="33" hidden="1" customWidth="1"/>
    <col min="15" max="15" width="14.109375" style="1" hidden="1" customWidth="1"/>
    <col min="16" max="16" width="0.109375" style="33" hidden="1" customWidth="1"/>
    <col min="17" max="17" width="15" style="1" hidden="1" customWidth="1"/>
    <col min="18" max="18" width="0.109375" style="71" hidden="1" customWidth="1"/>
    <col min="19" max="19" width="14.33203125" style="1" hidden="1" customWidth="1"/>
    <col min="20" max="21" width="12.6640625" style="1" hidden="1" customWidth="1"/>
    <col min="22" max="22" width="14.44140625" style="1" hidden="1" customWidth="1"/>
    <col min="23" max="23" width="24.44140625" style="1" customWidth="1"/>
    <col min="24" max="25" width="15.77734375" style="1" customWidth="1"/>
    <col min="26" max="26" width="14.21875" style="1" customWidth="1"/>
    <col min="27" max="27" width="13.6640625" style="271" customWidth="1"/>
    <col min="28" max="28" width="3.44140625" style="1" customWidth="1"/>
    <col min="29" max="29" width="16" style="1" customWidth="1"/>
    <col min="30" max="30" width="9.6640625" style="1"/>
    <col min="31" max="31" width="11.88671875" style="1" customWidth="1"/>
    <col min="32" max="16384" width="9.6640625" style="1"/>
  </cols>
  <sheetData>
    <row r="1" spans="1:29">
      <c r="A1" s="129"/>
      <c r="B1" s="129"/>
      <c r="C1" s="121"/>
      <c r="D1" s="121"/>
      <c r="E1" s="121"/>
      <c r="F1" s="121"/>
      <c r="G1" s="121"/>
      <c r="H1" s="17"/>
      <c r="I1" s="17"/>
      <c r="J1" s="121"/>
      <c r="K1" s="121"/>
      <c r="L1" s="121"/>
      <c r="M1" s="121"/>
      <c r="N1" s="121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63"/>
      <c r="AB1" s="14"/>
      <c r="AC1" s="14"/>
    </row>
    <row r="2" spans="1:29">
      <c r="A2" s="129"/>
      <c r="B2" s="129"/>
      <c r="C2" s="121"/>
      <c r="D2" s="121"/>
      <c r="E2" s="121"/>
      <c r="F2" s="121"/>
      <c r="G2" s="121"/>
      <c r="H2" s="17"/>
      <c r="I2" s="17"/>
      <c r="J2" s="121"/>
      <c r="K2" s="121"/>
      <c r="L2" s="121"/>
      <c r="M2" s="121"/>
      <c r="N2" s="121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263"/>
      <c r="AB2" s="14"/>
      <c r="AC2" s="14"/>
    </row>
    <row r="3" spans="1:29">
      <c r="A3" s="129"/>
      <c r="B3" s="129"/>
      <c r="C3" s="121"/>
      <c r="D3" s="121"/>
      <c r="E3" s="121"/>
      <c r="F3" s="121"/>
      <c r="G3" s="121"/>
      <c r="H3" s="17"/>
      <c r="I3" s="17"/>
      <c r="J3" s="121"/>
      <c r="K3" s="121"/>
      <c r="L3" s="121"/>
      <c r="M3" s="121"/>
      <c r="N3" s="121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263"/>
      <c r="AB3" s="14"/>
      <c r="AC3" s="14"/>
    </row>
    <row r="4" spans="1:29">
      <c r="A4" s="129"/>
      <c r="B4" s="129"/>
      <c r="C4" s="121"/>
      <c r="D4" s="121"/>
      <c r="E4" s="121"/>
      <c r="F4" s="121"/>
      <c r="G4" s="121"/>
      <c r="H4" s="17"/>
      <c r="I4" s="17"/>
      <c r="J4" s="121"/>
      <c r="K4" s="121"/>
      <c r="L4" s="121"/>
      <c r="M4" s="121"/>
      <c r="N4" s="121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263"/>
      <c r="AB4" s="14"/>
      <c r="AC4" s="14"/>
    </row>
    <row r="5" spans="1:29">
      <c r="A5" s="129"/>
      <c r="B5" s="129"/>
      <c r="C5" s="121"/>
      <c r="D5" s="121"/>
      <c r="E5" s="121"/>
      <c r="F5" s="121"/>
      <c r="G5" s="121"/>
      <c r="H5" s="17"/>
      <c r="I5" s="17"/>
      <c r="J5" s="121"/>
      <c r="K5" s="121"/>
      <c r="L5" s="121"/>
      <c r="M5" s="121"/>
      <c r="N5" s="12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263"/>
      <c r="AB5" s="14"/>
      <c r="AC5" s="14"/>
    </row>
    <row r="6" spans="1:29">
      <c r="A6" s="129"/>
      <c r="B6" s="129"/>
      <c r="C6" s="121"/>
      <c r="D6" s="121"/>
      <c r="E6" s="121"/>
      <c r="F6" s="121"/>
      <c r="G6" s="121"/>
      <c r="H6" s="17"/>
      <c r="I6" s="17"/>
      <c r="J6" s="121"/>
      <c r="K6" s="121"/>
      <c r="L6" s="121"/>
      <c r="M6" s="121"/>
      <c r="N6" s="121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263"/>
      <c r="AB6" s="14"/>
      <c r="AC6" s="14"/>
    </row>
    <row r="7" spans="1:29">
      <c r="A7" s="129"/>
      <c r="B7" s="129"/>
      <c r="C7" s="121"/>
      <c r="D7" s="121"/>
      <c r="E7" s="121"/>
      <c r="F7" s="121"/>
      <c r="G7" s="121"/>
      <c r="H7" s="17"/>
      <c r="I7" s="17"/>
      <c r="J7" s="121"/>
      <c r="K7" s="121"/>
      <c r="L7" s="121"/>
      <c r="M7" s="121"/>
      <c r="N7" s="121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263"/>
      <c r="AB7" s="14"/>
      <c r="AC7" s="14"/>
    </row>
    <row r="8" spans="1:29" s="61" customFormat="1" ht="23.25">
      <c r="A8" s="129"/>
      <c r="B8" s="137" t="s">
        <v>55</v>
      </c>
      <c r="C8" s="121"/>
      <c r="D8" s="134" t="s">
        <v>21</v>
      </c>
      <c r="E8" s="105"/>
      <c r="F8" s="121"/>
      <c r="G8" s="121"/>
      <c r="H8" s="17"/>
      <c r="I8" s="17"/>
      <c r="J8" s="121"/>
      <c r="K8" s="135" t="s">
        <v>44</v>
      </c>
      <c r="L8" s="121"/>
      <c r="M8" s="121"/>
      <c r="N8" s="121"/>
      <c r="O8" s="105"/>
      <c r="P8" s="105"/>
      <c r="Q8" s="105"/>
      <c r="R8" s="14"/>
      <c r="S8" s="14"/>
      <c r="T8" s="14"/>
      <c r="U8" s="14"/>
      <c r="V8" s="14"/>
      <c r="W8" s="14"/>
      <c r="X8" s="14"/>
      <c r="Y8" s="14"/>
      <c r="Z8" s="14"/>
      <c r="AA8" s="263"/>
      <c r="AB8" s="14"/>
      <c r="AC8" s="14"/>
    </row>
    <row r="9" spans="1:29" ht="15.6" customHeight="1">
      <c r="A9" s="129"/>
      <c r="B9" s="152" t="s">
        <v>56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00"/>
      <c r="V9" s="100"/>
      <c r="W9" s="100"/>
      <c r="X9" s="100"/>
      <c r="Y9" s="100"/>
      <c r="Z9" s="53"/>
      <c r="AA9" s="263"/>
      <c r="AB9" s="14"/>
      <c r="AC9" s="14"/>
    </row>
    <row r="10" spans="1:29">
      <c r="A10" s="130"/>
      <c r="B10" s="130"/>
      <c r="C10" s="131"/>
      <c r="D10" s="131"/>
      <c r="E10" s="131"/>
      <c r="F10" s="131"/>
      <c r="G10" s="131"/>
      <c r="H10" s="132"/>
      <c r="I10" s="132"/>
      <c r="J10" s="131"/>
      <c r="K10" s="131"/>
      <c r="L10" s="131"/>
      <c r="M10" s="131"/>
      <c r="N10" s="131"/>
      <c r="O10" s="133"/>
      <c r="P10" s="136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264"/>
      <c r="AB10" s="14"/>
      <c r="AC10" s="14"/>
    </row>
    <row r="11" spans="1:29" ht="15.75">
      <c r="A11" s="70"/>
      <c r="B11" s="70"/>
      <c r="C11" s="25" t="s">
        <v>18</v>
      </c>
      <c r="D11" s="127" t="s">
        <v>18</v>
      </c>
      <c r="E11" s="25" t="s">
        <v>18</v>
      </c>
      <c r="F11" s="127" t="s">
        <v>18</v>
      </c>
      <c r="G11" s="25" t="s">
        <v>18</v>
      </c>
      <c r="H11" s="128" t="s">
        <v>18</v>
      </c>
      <c r="I11" s="37" t="s">
        <v>18</v>
      </c>
      <c r="J11" s="127" t="s">
        <v>18</v>
      </c>
      <c r="K11" s="25" t="s">
        <v>18</v>
      </c>
      <c r="L11" s="127" t="s">
        <v>18</v>
      </c>
      <c r="M11" s="25" t="s">
        <v>18</v>
      </c>
      <c r="N11" s="25" t="s">
        <v>29</v>
      </c>
      <c r="O11" s="49" t="s">
        <v>18</v>
      </c>
      <c r="P11" s="25" t="s">
        <v>29</v>
      </c>
      <c r="Q11" s="66" t="s">
        <v>18</v>
      </c>
      <c r="R11" s="25" t="s">
        <v>29</v>
      </c>
      <c r="S11" s="66" t="s">
        <v>18</v>
      </c>
      <c r="T11" s="66" t="s">
        <v>18</v>
      </c>
      <c r="U11" s="66" t="s">
        <v>18</v>
      </c>
      <c r="V11" s="66" t="s">
        <v>18</v>
      </c>
      <c r="W11" s="66"/>
      <c r="X11" s="66" t="s">
        <v>18</v>
      </c>
      <c r="Y11" s="66" t="s">
        <v>18</v>
      </c>
      <c r="Z11" s="66" t="s">
        <v>29</v>
      </c>
      <c r="AA11" s="265" t="s">
        <v>53</v>
      </c>
    </row>
    <row r="12" spans="1:29" ht="15.75">
      <c r="A12" s="97" t="s">
        <v>0</v>
      </c>
      <c r="B12" s="97" t="s">
        <v>14</v>
      </c>
      <c r="C12" s="25" t="s">
        <v>15</v>
      </c>
      <c r="D12" s="5" t="s">
        <v>15</v>
      </c>
      <c r="E12" s="25" t="s">
        <v>15</v>
      </c>
      <c r="F12" s="5" t="s">
        <v>15</v>
      </c>
      <c r="G12" s="25" t="s">
        <v>15</v>
      </c>
      <c r="H12" s="6" t="s">
        <v>15</v>
      </c>
      <c r="I12" s="37" t="s">
        <v>15</v>
      </c>
      <c r="J12" s="5" t="s">
        <v>15</v>
      </c>
      <c r="K12" s="25" t="s">
        <v>15</v>
      </c>
      <c r="L12" s="5" t="s">
        <v>15</v>
      </c>
      <c r="M12" s="25" t="s">
        <v>15</v>
      </c>
      <c r="N12" s="25" t="s">
        <v>30</v>
      </c>
      <c r="O12" s="49" t="s">
        <v>15</v>
      </c>
      <c r="P12" s="25" t="s">
        <v>30</v>
      </c>
      <c r="Q12" s="66" t="s">
        <v>15</v>
      </c>
      <c r="R12" s="25" t="s">
        <v>30</v>
      </c>
      <c r="S12" s="66" t="s">
        <v>15</v>
      </c>
      <c r="T12" s="66" t="s">
        <v>15</v>
      </c>
      <c r="U12" s="66" t="s">
        <v>15</v>
      </c>
      <c r="V12" s="66" t="s">
        <v>15</v>
      </c>
      <c r="W12" s="66"/>
      <c r="X12" s="66" t="s">
        <v>15</v>
      </c>
      <c r="Y12" s="66" t="s">
        <v>15</v>
      </c>
      <c r="Z12" s="66" t="s">
        <v>30</v>
      </c>
      <c r="AA12" s="265" t="s">
        <v>54</v>
      </c>
    </row>
    <row r="13" spans="1:29" ht="15.75">
      <c r="A13" s="97" t="s">
        <v>1</v>
      </c>
      <c r="B13" s="97" t="s">
        <v>15</v>
      </c>
      <c r="C13" s="25" t="s">
        <v>19</v>
      </c>
      <c r="D13" s="5" t="s">
        <v>22</v>
      </c>
      <c r="E13" s="25" t="s">
        <v>23</v>
      </c>
      <c r="F13" s="5" t="s">
        <v>24</v>
      </c>
      <c r="G13" s="25" t="s">
        <v>25</v>
      </c>
      <c r="H13" s="6" t="s">
        <v>26</v>
      </c>
      <c r="I13" s="37" t="s">
        <v>27</v>
      </c>
      <c r="J13" s="5" t="s">
        <v>28</v>
      </c>
      <c r="K13" s="25">
        <v>2001</v>
      </c>
      <c r="L13" s="5">
        <v>2002</v>
      </c>
      <c r="M13" s="25">
        <v>2003</v>
      </c>
      <c r="N13" s="25" t="s">
        <v>31</v>
      </c>
      <c r="O13" s="50">
        <v>2004</v>
      </c>
      <c r="P13" s="47" t="s">
        <v>32</v>
      </c>
      <c r="Q13" s="67">
        <v>2005</v>
      </c>
      <c r="R13" s="47" t="s">
        <v>34</v>
      </c>
      <c r="S13" s="67">
        <v>2006</v>
      </c>
      <c r="T13" s="67">
        <v>2007</v>
      </c>
      <c r="U13" s="66">
        <v>2008</v>
      </c>
      <c r="V13" s="66">
        <v>2009</v>
      </c>
      <c r="W13" s="66"/>
      <c r="X13" s="66">
        <v>2019</v>
      </c>
      <c r="Y13" s="66">
        <v>2020</v>
      </c>
      <c r="Z13" s="25" t="s">
        <v>68</v>
      </c>
      <c r="AA13" s="266"/>
    </row>
    <row r="14" spans="1:29" s="14" customFormat="1">
      <c r="A14" s="56"/>
      <c r="B14" s="56"/>
      <c r="C14" s="26"/>
      <c r="D14" s="11"/>
      <c r="E14" s="26"/>
      <c r="F14" s="11"/>
      <c r="G14" s="26"/>
      <c r="H14" s="12"/>
      <c r="I14" s="38"/>
      <c r="J14" s="13"/>
      <c r="K14" s="43"/>
      <c r="L14" s="13"/>
      <c r="M14" s="43"/>
      <c r="N14" s="26"/>
      <c r="O14" s="51"/>
      <c r="P14" s="44"/>
      <c r="Q14" s="68"/>
      <c r="R14" s="44"/>
      <c r="S14" s="68"/>
      <c r="U14" s="107"/>
      <c r="V14" s="107"/>
      <c r="W14" s="115"/>
      <c r="X14" s="115"/>
      <c r="Y14" s="115"/>
      <c r="Z14" s="115"/>
      <c r="AA14" s="267"/>
    </row>
    <row r="15" spans="1:29" s="21" customFormat="1" ht="15.75">
      <c r="A15" s="164" t="s">
        <v>13</v>
      </c>
      <c r="B15" s="164" t="s">
        <v>4</v>
      </c>
      <c r="C15" s="165">
        <v>372316.68</v>
      </c>
      <c r="D15" s="166">
        <v>433046.55</v>
      </c>
      <c r="E15" s="165">
        <v>449061.02</v>
      </c>
      <c r="F15" s="166">
        <v>517058.28</v>
      </c>
      <c r="G15" s="165">
        <v>447333.87</v>
      </c>
      <c r="H15" s="166">
        <v>521677.74</v>
      </c>
      <c r="I15" s="165">
        <v>561749.57999999996</v>
      </c>
      <c r="J15" s="166">
        <v>627943.21</v>
      </c>
      <c r="K15" s="165">
        <v>596218.62</v>
      </c>
      <c r="L15" s="166">
        <v>658209.66</v>
      </c>
      <c r="M15" s="165">
        <v>638597.04</v>
      </c>
      <c r="N15" s="167">
        <f>SUM(M15-L15)</f>
        <v>-19612.619999999995</v>
      </c>
      <c r="O15" s="168">
        <v>584794.55000000005</v>
      </c>
      <c r="P15" s="167">
        <f>SUM(O15-M15)</f>
        <v>-53802.489999999991</v>
      </c>
      <c r="Q15" s="169">
        <v>684951.81</v>
      </c>
      <c r="R15" s="167">
        <f>SUM(Q15-O15)</f>
        <v>100157.26000000001</v>
      </c>
      <c r="S15" s="170">
        <v>642395.37</v>
      </c>
      <c r="T15" s="170">
        <v>647947.34</v>
      </c>
      <c r="U15" s="171">
        <v>673485.59</v>
      </c>
      <c r="V15" s="171">
        <v>621839.86</v>
      </c>
      <c r="W15" s="172"/>
      <c r="X15" s="173">
        <v>934790.19</v>
      </c>
      <c r="Y15" s="174">
        <v>955945.63</v>
      </c>
      <c r="Z15" s="175">
        <f>IF(Y15=0,"",Y15-X15)</f>
        <v>21155.440000000061</v>
      </c>
      <c r="AA15" s="268">
        <f>Z15/X15</f>
        <v>2.2631217385796553E-2</v>
      </c>
    </row>
    <row r="16" spans="1:29" s="14" customFormat="1">
      <c r="A16" s="161"/>
      <c r="B16" s="95"/>
      <c r="C16" s="30"/>
      <c r="D16" s="15"/>
      <c r="E16" s="30"/>
      <c r="F16" s="15"/>
      <c r="G16" s="30"/>
      <c r="H16" s="15"/>
      <c r="I16" s="42"/>
      <c r="J16" s="16"/>
      <c r="K16" s="42"/>
      <c r="L16" s="16"/>
      <c r="M16" s="42"/>
      <c r="N16" s="28"/>
      <c r="O16" s="53"/>
      <c r="P16" s="28"/>
      <c r="Q16" s="46"/>
      <c r="R16" s="28"/>
      <c r="S16" s="98"/>
      <c r="T16" s="98"/>
      <c r="U16" s="106"/>
      <c r="V16" s="162"/>
      <c r="W16" s="176" t="s">
        <v>75</v>
      </c>
      <c r="X16" s="177">
        <v>193051.46</v>
      </c>
      <c r="Y16" s="178">
        <v>215310.33</v>
      </c>
      <c r="Z16" s="181">
        <f t="shared" ref="Z16:Z38" si="0">IF(Y16=0,"",Y16-X16)</f>
        <v>22258.869999999995</v>
      </c>
      <c r="AA16" s="269">
        <f t="shared" ref="AA16:AA38" si="1">Z16/X16</f>
        <v>0.11530018990791366</v>
      </c>
    </row>
    <row r="17" spans="1:27" s="14" customFormat="1">
      <c r="A17" s="161"/>
      <c r="B17" s="95"/>
      <c r="C17" s="30"/>
      <c r="D17" s="15"/>
      <c r="E17" s="30"/>
      <c r="F17" s="15"/>
      <c r="G17" s="30"/>
      <c r="H17" s="15"/>
      <c r="I17" s="42"/>
      <c r="J17" s="16"/>
      <c r="K17" s="42"/>
      <c r="L17" s="16"/>
      <c r="M17" s="42"/>
      <c r="N17" s="28"/>
      <c r="O17" s="53"/>
      <c r="P17" s="28"/>
      <c r="Q17" s="46"/>
      <c r="R17" s="28"/>
      <c r="S17" s="98"/>
      <c r="T17" s="98"/>
      <c r="U17" s="106"/>
      <c r="V17" s="162"/>
      <c r="W17" s="176" t="s">
        <v>76</v>
      </c>
      <c r="X17" s="177">
        <v>31765.3</v>
      </c>
      <c r="Y17" s="178">
        <v>10350.31</v>
      </c>
      <c r="Z17" s="181">
        <f t="shared" si="0"/>
        <v>-21414.989999999998</v>
      </c>
      <c r="AA17" s="269">
        <f t="shared" si="1"/>
        <v>-0.67416300176607802</v>
      </c>
    </row>
    <row r="18" spans="1:27" s="14" customFormat="1">
      <c r="A18" s="161"/>
      <c r="B18" s="95"/>
      <c r="C18" s="30"/>
      <c r="D18" s="15"/>
      <c r="E18" s="30"/>
      <c r="F18" s="15"/>
      <c r="G18" s="30"/>
      <c r="H18" s="15"/>
      <c r="I18" s="42"/>
      <c r="J18" s="16"/>
      <c r="K18" s="42"/>
      <c r="L18" s="16"/>
      <c r="M18" s="42"/>
      <c r="N18" s="28"/>
      <c r="O18" s="53"/>
      <c r="P18" s="28"/>
      <c r="Q18" s="46"/>
      <c r="R18" s="28"/>
      <c r="S18" s="98"/>
      <c r="T18" s="98"/>
      <c r="U18" s="106"/>
      <c r="V18" s="162"/>
      <c r="W18" s="176" t="s">
        <v>77</v>
      </c>
      <c r="X18" s="177">
        <v>114738.05</v>
      </c>
      <c r="Y18" s="178">
        <v>178155.7</v>
      </c>
      <c r="Z18" s="181">
        <f t="shared" si="0"/>
        <v>63417.650000000009</v>
      </c>
      <c r="AA18" s="269">
        <f t="shared" si="1"/>
        <v>0.55271681887569124</v>
      </c>
    </row>
    <row r="19" spans="1:27" s="14" customFormat="1">
      <c r="A19" s="161"/>
      <c r="B19" s="95"/>
      <c r="C19" s="30"/>
      <c r="D19" s="15"/>
      <c r="E19" s="30"/>
      <c r="F19" s="15"/>
      <c r="G19" s="30"/>
      <c r="H19" s="15"/>
      <c r="I19" s="42"/>
      <c r="J19" s="16"/>
      <c r="K19" s="42"/>
      <c r="L19" s="16"/>
      <c r="M19" s="42"/>
      <c r="N19" s="28"/>
      <c r="O19" s="53"/>
      <c r="P19" s="28"/>
      <c r="Q19" s="46"/>
      <c r="R19" s="28"/>
      <c r="S19" s="98"/>
      <c r="T19" s="98"/>
      <c r="U19" s="106"/>
      <c r="V19" s="162"/>
      <c r="W19" s="176" t="s">
        <v>78</v>
      </c>
      <c r="X19" s="177">
        <v>22598.34</v>
      </c>
      <c r="Y19" s="178">
        <v>29839.33</v>
      </c>
      <c r="Z19" s="181">
        <f t="shared" si="0"/>
        <v>7240.9900000000016</v>
      </c>
      <c r="AA19" s="269">
        <f t="shared" si="1"/>
        <v>0.32042132298213061</v>
      </c>
    </row>
    <row r="20" spans="1:27" s="14" customFormat="1">
      <c r="A20" s="161"/>
      <c r="B20" s="95"/>
      <c r="C20" s="30"/>
      <c r="D20" s="15"/>
      <c r="E20" s="30"/>
      <c r="F20" s="15"/>
      <c r="G20" s="30"/>
      <c r="H20" s="15"/>
      <c r="I20" s="42"/>
      <c r="J20" s="16"/>
      <c r="K20" s="42"/>
      <c r="L20" s="16"/>
      <c r="M20" s="42"/>
      <c r="N20" s="28"/>
      <c r="O20" s="53"/>
      <c r="P20" s="28"/>
      <c r="Q20" s="46"/>
      <c r="R20" s="28"/>
      <c r="S20" s="98"/>
      <c r="T20" s="98"/>
      <c r="U20" s="106"/>
      <c r="V20" s="162"/>
      <c r="W20" s="176" t="s">
        <v>79</v>
      </c>
      <c r="X20" s="177">
        <v>233219.24</v>
      </c>
      <c r="Y20" s="178">
        <v>157914.39000000001</v>
      </c>
      <c r="Z20" s="181">
        <f t="shared" si="0"/>
        <v>-75304.849999999977</v>
      </c>
      <c r="AA20" s="269">
        <f t="shared" si="1"/>
        <v>-0.3228929568589623</v>
      </c>
    </row>
    <row r="21" spans="1:27" s="14" customFormat="1">
      <c r="A21" s="161"/>
      <c r="B21" s="95"/>
      <c r="C21" s="30"/>
      <c r="D21" s="15"/>
      <c r="E21" s="30"/>
      <c r="F21" s="15"/>
      <c r="G21" s="30"/>
      <c r="H21" s="15"/>
      <c r="I21" s="42"/>
      <c r="J21" s="16"/>
      <c r="K21" s="42"/>
      <c r="L21" s="16"/>
      <c r="M21" s="42"/>
      <c r="N21" s="28"/>
      <c r="O21" s="53"/>
      <c r="P21" s="28"/>
      <c r="Q21" s="46"/>
      <c r="R21" s="28"/>
      <c r="S21" s="98"/>
      <c r="T21" s="98"/>
      <c r="U21" s="106"/>
      <c r="V21" s="162"/>
      <c r="W21" s="176" t="s">
        <v>80</v>
      </c>
      <c r="X21" s="177">
        <v>4980.3599999999997</v>
      </c>
      <c r="Y21" s="178">
        <v>138.09</v>
      </c>
      <c r="Z21" s="181">
        <f t="shared" si="0"/>
        <v>-4842.2699999999995</v>
      </c>
      <c r="AA21" s="269">
        <f t="shared" si="1"/>
        <v>-0.9722730886923836</v>
      </c>
    </row>
    <row r="22" spans="1:27" s="14" customFormat="1">
      <c r="A22" s="161"/>
      <c r="B22" s="95"/>
      <c r="C22" s="30"/>
      <c r="D22" s="15"/>
      <c r="E22" s="30"/>
      <c r="F22" s="15"/>
      <c r="G22" s="30"/>
      <c r="H22" s="15"/>
      <c r="I22" s="42"/>
      <c r="J22" s="16"/>
      <c r="K22" s="42"/>
      <c r="L22" s="16"/>
      <c r="M22" s="42"/>
      <c r="N22" s="28"/>
      <c r="O22" s="53"/>
      <c r="P22" s="28"/>
      <c r="Q22" s="46"/>
      <c r="R22" s="28"/>
      <c r="S22" s="98"/>
      <c r="T22" s="98"/>
      <c r="U22" s="106"/>
      <c r="V22" s="162"/>
      <c r="W22" s="176" t="s">
        <v>81</v>
      </c>
      <c r="X22" s="177">
        <v>4832.38</v>
      </c>
      <c r="Y22" s="178">
        <v>5438.1</v>
      </c>
      <c r="Z22" s="181">
        <f t="shared" si="0"/>
        <v>605.72000000000025</v>
      </c>
      <c r="AA22" s="269">
        <f t="shared" si="1"/>
        <v>0.12534610274854219</v>
      </c>
    </row>
    <row r="23" spans="1:27" s="14" customFormat="1">
      <c r="A23" s="161"/>
      <c r="B23" s="95"/>
      <c r="C23" s="30"/>
      <c r="D23" s="15"/>
      <c r="E23" s="30"/>
      <c r="F23" s="15"/>
      <c r="G23" s="30"/>
      <c r="H23" s="15"/>
      <c r="I23" s="42"/>
      <c r="J23" s="16"/>
      <c r="K23" s="42"/>
      <c r="L23" s="16"/>
      <c r="M23" s="42"/>
      <c r="N23" s="28"/>
      <c r="O23" s="53"/>
      <c r="P23" s="28"/>
      <c r="Q23" s="46"/>
      <c r="R23" s="28"/>
      <c r="S23" s="98"/>
      <c r="T23" s="98"/>
      <c r="U23" s="106"/>
      <c r="V23" s="162"/>
      <c r="W23" s="176" t="s">
        <v>82</v>
      </c>
      <c r="X23" s="177">
        <v>4237.3500000000004</v>
      </c>
      <c r="Y23" s="178">
        <v>11060.87</v>
      </c>
      <c r="Z23" s="181">
        <f t="shared" si="0"/>
        <v>6823.52</v>
      </c>
      <c r="AA23" s="269">
        <f t="shared" si="1"/>
        <v>1.6103272092227454</v>
      </c>
    </row>
    <row r="24" spans="1:27" s="14" customFormat="1">
      <c r="A24" s="161"/>
      <c r="B24" s="95"/>
      <c r="C24" s="30"/>
      <c r="D24" s="15"/>
      <c r="E24" s="30"/>
      <c r="F24" s="15"/>
      <c r="G24" s="30"/>
      <c r="H24" s="15"/>
      <c r="I24" s="42"/>
      <c r="J24" s="16"/>
      <c r="K24" s="42"/>
      <c r="L24" s="16"/>
      <c r="M24" s="42"/>
      <c r="N24" s="28"/>
      <c r="O24" s="53"/>
      <c r="P24" s="28"/>
      <c r="Q24" s="46"/>
      <c r="R24" s="28"/>
      <c r="S24" s="98"/>
      <c r="T24" s="98"/>
      <c r="U24" s="106"/>
      <c r="V24" s="162"/>
      <c r="W24" s="176" t="s">
        <v>83</v>
      </c>
      <c r="X24" s="177">
        <v>3441.98</v>
      </c>
      <c r="Y24" s="178">
        <v>2434.67</v>
      </c>
      <c r="Z24" s="181">
        <f t="shared" si="0"/>
        <v>-1007.31</v>
      </c>
      <c r="AA24" s="269">
        <f t="shared" si="1"/>
        <v>-0.29265422808964608</v>
      </c>
    </row>
    <row r="25" spans="1:27" s="14" customFormat="1">
      <c r="A25" s="161"/>
      <c r="B25" s="95"/>
      <c r="C25" s="30"/>
      <c r="D25" s="15"/>
      <c r="E25" s="30"/>
      <c r="F25" s="15"/>
      <c r="G25" s="30"/>
      <c r="H25" s="15"/>
      <c r="I25" s="42"/>
      <c r="J25" s="16"/>
      <c r="K25" s="42"/>
      <c r="L25" s="16"/>
      <c r="M25" s="42"/>
      <c r="N25" s="28"/>
      <c r="O25" s="53"/>
      <c r="P25" s="28"/>
      <c r="Q25" s="46"/>
      <c r="R25" s="28"/>
      <c r="S25" s="98"/>
      <c r="T25" s="98"/>
      <c r="U25" s="106"/>
      <c r="V25" s="162"/>
      <c r="W25" s="176" t="s">
        <v>84</v>
      </c>
      <c r="X25" s="177">
        <v>403.22</v>
      </c>
      <c r="Y25" s="178">
        <v>1988.12</v>
      </c>
      <c r="Z25" s="181">
        <f t="shared" si="0"/>
        <v>1584.8999999999999</v>
      </c>
      <c r="AA25" s="269">
        <f t="shared" si="1"/>
        <v>3.9306086007638505</v>
      </c>
    </row>
    <row r="26" spans="1:27" s="14" customFormat="1">
      <c r="A26" s="161"/>
      <c r="B26" s="95"/>
      <c r="C26" s="30"/>
      <c r="D26" s="15"/>
      <c r="E26" s="30"/>
      <c r="F26" s="15"/>
      <c r="G26" s="30"/>
      <c r="H26" s="15"/>
      <c r="I26" s="42"/>
      <c r="J26" s="16"/>
      <c r="K26" s="42"/>
      <c r="L26" s="16"/>
      <c r="M26" s="42"/>
      <c r="N26" s="28"/>
      <c r="O26" s="53"/>
      <c r="P26" s="28"/>
      <c r="Q26" s="46"/>
      <c r="R26" s="28"/>
      <c r="S26" s="98"/>
      <c r="T26" s="98"/>
      <c r="U26" s="106"/>
      <c r="V26" s="162"/>
      <c r="W26" s="176" t="s">
        <v>85</v>
      </c>
      <c r="X26" s="177">
        <v>124.21</v>
      </c>
      <c r="Y26" s="178">
        <v>261.95999999999998</v>
      </c>
      <c r="Z26" s="181">
        <f t="shared" si="0"/>
        <v>137.75</v>
      </c>
      <c r="AA26" s="269">
        <f t="shared" si="1"/>
        <v>1.1090089364785445</v>
      </c>
    </row>
    <row r="27" spans="1:27" s="14" customFormat="1">
      <c r="A27" s="161"/>
      <c r="B27" s="95"/>
      <c r="C27" s="30"/>
      <c r="D27" s="15"/>
      <c r="E27" s="30"/>
      <c r="F27" s="15"/>
      <c r="G27" s="30"/>
      <c r="H27" s="15"/>
      <c r="I27" s="42"/>
      <c r="J27" s="16"/>
      <c r="K27" s="42"/>
      <c r="L27" s="16"/>
      <c r="M27" s="42"/>
      <c r="N27" s="28"/>
      <c r="O27" s="53"/>
      <c r="P27" s="28"/>
      <c r="Q27" s="46"/>
      <c r="R27" s="28"/>
      <c r="S27" s="98"/>
      <c r="T27" s="98"/>
      <c r="U27" s="106"/>
      <c r="V27" s="162"/>
      <c r="W27" s="176" t="s">
        <v>86</v>
      </c>
      <c r="X27" s="177">
        <v>1440.94</v>
      </c>
      <c r="Y27" s="178">
        <v>1294.2</v>
      </c>
      <c r="Z27" s="181">
        <f t="shared" si="0"/>
        <v>-146.74</v>
      </c>
      <c r="AA27" s="269">
        <f t="shared" si="1"/>
        <v>-0.10183630130331589</v>
      </c>
    </row>
    <row r="28" spans="1:27" s="14" customFormat="1">
      <c r="A28" s="161"/>
      <c r="B28" s="95"/>
      <c r="C28" s="30"/>
      <c r="D28" s="15"/>
      <c r="E28" s="30"/>
      <c r="F28" s="15"/>
      <c r="G28" s="30"/>
      <c r="H28" s="15"/>
      <c r="I28" s="42"/>
      <c r="J28" s="16"/>
      <c r="K28" s="42"/>
      <c r="L28" s="16"/>
      <c r="M28" s="42"/>
      <c r="N28" s="28"/>
      <c r="O28" s="53"/>
      <c r="P28" s="28"/>
      <c r="Q28" s="46"/>
      <c r="R28" s="28"/>
      <c r="S28" s="98"/>
      <c r="T28" s="98"/>
      <c r="U28" s="106"/>
      <c r="V28" s="162"/>
      <c r="W28" s="176" t="s">
        <v>87</v>
      </c>
      <c r="X28" s="177">
        <v>249387.59</v>
      </c>
      <c r="Y28" s="178">
        <v>277832.19</v>
      </c>
      <c r="Z28" s="181">
        <f t="shared" si="0"/>
        <v>28444.600000000006</v>
      </c>
      <c r="AA28" s="269">
        <f t="shared" si="1"/>
        <v>0.11405780055054066</v>
      </c>
    </row>
    <row r="29" spans="1:27" s="14" customFormat="1">
      <c r="A29" s="161"/>
      <c r="B29" s="95"/>
      <c r="C29" s="30"/>
      <c r="D29" s="15"/>
      <c r="E29" s="30"/>
      <c r="F29" s="15"/>
      <c r="G29" s="30"/>
      <c r="H29" s="15"/>
      <c r="I29" s="42"/>
      <c r="J29" s="16"/>
      <c r="K29" s="42"/>
      <c r="L29" s="16"/>
      <c r="M29" s="42"/>
      <c r="N29" s="28"/>
      <c r="O29" s="53"/>
      <c r="P29" s="28"/>
      <c r="Q29" s="46"/>
      <c r="R29" s="28"/>
      <c r="S29" s="98"/>
      <c r="T29" s="98"/>
      <c r="U29" s="106"/>
      <c r="V29" s="162"/>
      <c r="W29" s="176" t="s">
        <v>88</v>
      </c>
      <c r="X29" s="177">
        <v>288.47000000000003</v>
      </c>
      <c r="Y29" s="178">
        <v>10610.25</v>
      </c>
      <c r="Z29" s="181">
        <f t="shared" si="0"/>
        <v>10321.780000000001</v>
      </c>
      <c r="AA29" s="269">
        <f t="shared" si="1"/>
        <v>35.781121087114776</v>
      </c>
    </row>
    <row r="30" spans="1:27" s="14" customFormat="1">
      <c r="A30" s="161"/>
      <c r="B30" s="95"/>
      <c r="C30" s="30"/>
      <c r="D30" s="15"/>
      <c r="E30" s="30"/>
      <c r="F30" s="15"/>
      <c r="G30" s="30"/>
      <c r="H30" s="15"/>
      <c r="I30" s="42"/>
      <c r="J30" s="16"/>
      <c r="K30" s="42"/>
      <c r="L30" s="16"/>
      <c r="M30" s="42"/>
      <c r="N30" s="28"/>
      <c r="O30" s="53"/>
      <c r="P30" s="28"/>
      <c r="Q30" s="46"/>
      <c r="R30" s="28"/>
      <c r="S30" s="98"/>
      <c r="T30" s="98"/>
      <c r="U30" s="106"/>
      <c r="V30" s="162"/>
      <c r="W30" s="176" t="s">
        <v>89</v>
      </c>
      <c r="X30" s="177">
        <v>1592.7</v>
      </c>
      <c r="Y30" s="178">
        <v>4659.16</v>
      </c>
      <c r="Z30" s="181">
        <f t="shared" si="0"/>
        <v>3066.46</v>
      </c>
      <c r="AA30" s="269">
        <f t="shared" si="1"/>
        <v>1.9253217806240974</v>
      </c>
    </row>
    <row r="31" spans="1:27" s="14" customFormat="1">
      <c r="A31" s="161"/>
      <c r="B31" s="95"/>
      <c r="C31" s="30"/>
      <c r="D31" s="15"/>
      <c r="E31" s="30"/>
      <c r="F31" s="15"/>
      <c r="G31" s="30"/>
      <c r="H31" s="15"/>
      <c r="I31" s="42"/>
      <c r="J31" s="16"/>
      <c r="K31" s="42"/>
      <c r="L31" s="16"/>
      <c r="M31" s="42"/>
      <c r="N31" s="28"/>
      <c r="O31" s="53"/>
      <c r="P31" s="28"/>
      <c r="Q31" s="46"/>
      <c r="R31" s="28"/>
      <c r="S31" s="98"/>
      <c r="T31" s="98"/>
      <c r="U31" s="106"/>
      <c r="V31" s="162"/>
      <c r="W31" s="176" t="s">
        <v>90</v>
      </c>
      <c r="X31" s="179" t="s">
        <v>98</v>
      </c>
      <c r="Y31" s="178">
        <v>5.72</v>
      </c>
      <c r="Z31" s="181">
        <f t="shared" si="0"/>
        <v>5.72</v>
      </c>
      <c r="AA31" s="269" t="e">
        <f t="shared" si="1"/>
        <v>#DIV/0!</v>
      </c>
    </row>
    <row r="32" spans="1:27" s="14" customFormat="1">
      <c r="A32" s="161"/>
      <c r="B32" s="95"/>
      <c r="C32" s="30"/>
      <c r="D32" s="15"/>
      <c r="E32" s="30"/>
      <c r="F32" s="15"/>
      <c r="G32" s="30"/>
      <c r="H32" s="15"/>
      <c r="I32" s="42"/>
      <c r="J32" s="16"/>
      <c r="K32" s="42"/>
      <c r="L32" s="16"/>
      <c r="M32" s="42"/>
      <c r="N32" s="28"/>
      <c r="O32" s="53"/>
      <c r="P32" s="28"/>
      <c r="Q32" s="46"/>
      <c r="R32" s="28"/>
      <c r="S32" s="98"/>
      <c r="T32" s="98"/>
      <c r="U32" s="106"/>
      <c r="V32" s="162"/>
      <c r="W32" s="176" t="s">
        <v>91</v>
      </c>
      <c r="X32" s="179" t="s">
        <v>98</v>
      </c>
      <c r="Y32" s="180" t="s">
        <v>98</v>
      </c>
      <c r="Z32" s="181">
        <f t="shared" si="0"/>
        <v>0</v>
      </c>
      <c r="AA32" s="269" t="e">
        <f t="shared" si="1"/>
        <v>#DIV/0!</v>
      </c>
    </row>
    <row r="33" spans="1:29" s="14" customFormat="1">
      <c r="A33" s="161"/>
      <c r="B33" s="95"/>
      <c r="C33" s="30"/>
      <c r="D33" s="15"/>
      <c r="E33" s="30"/>
      <c r="F33" s="15"/>
      <c r="G33" s="30"/>
      <c r="H33" s="15"/>
      <c r="I33" s="42"/>
      <c r="J33" s="16"/>
      <c r="K33" s="42"/>
      <c r="L33" s="16"/>
      <c r="M33" s="42"/>
      <c r="N33" s="28"/>
      <c r="O33" s="53"/>
      <c r="P33" s="28"/>
      <c r="Q33" s="46"/>
      <c r="R33" s="28"/>
      <c r="S33" s="98"/>
      <c r="T33" s="98"/>
      <c r="U33" s="106"/>
      <c r="V33" s="162"/>
      <c r="W33" s="176" t="s">
        <v>92</v>
      </c>
      <c r="X33" s="177">
        <v>187.66</v>
      </c>
      <c r="Y33" s="178">
        <v>303.7</v>
      </c>
      <c r="Z33" s="181">
        <f t="shared" si="0"/>
        <v>116.03999999999999</v>
      </c>
      <c r="AA33" s="269">
        <f t="shared" si="1"/>
        <v>0.61835233933709899</v>
      </c>
    </row>
    <row r="34" spans="1:29" s="14" customFormat="1">
      <c r="A34" s="161"/>
      <c r="B34" s="95"/>
      <c r="C34" s="30"/>
      <c r="D34" s="15"/>
      <c r="E34" s="30"/>
      <c r="F34" s="15"/>
      <c r="G34" s="30"/>
      <c r="H34" s="15"/>
      <c r="I34" s="42"/>
      <c r="J34" s="16"/>
      <c r="K34" s="42"/>
      <c r="L34" s="16"/>
      <c r="M34" s="42"/>
      <c r="N34" s="28"/>
      <c r="O34" s="53"/>
      <c r="P34" s="28"/>
      <c r="Q34" s="46"/>
      <c r="R34" s="28"/>
      <c r="S34" s="98"/>
      <c r="T34" s="98"/>
      <c r="U34" s="106"/>
      <c r="V34" s="162"/>
      <c r="W34" s="176" t="s">
        <v>93</v>
      </c>
      <c r="X34" s="179" t="s">
        <v>98</v>
      </c>
      <c r="Y34" s="180" t="s">
        <v>98</v>
      </c>
      <c r="Z34" s="181">
        <f t="shared" si="0"/>
        <v>0</v>
      </c>
      <c r="AA34" s="269" t="e">
        <f t="shared" si="1"/>
        <v>#DIV/0!</v>
      </c>
    </row>
    <row r="35" spans="1:29" s="14" customFormat="1">
      <c r="A35" s="161"/>
      <c r="B35" s="95"/>
      <c r="C35" s="30"/>
      <c r="D35" s="15"/>
      <c r="E35" s="30"/>
      <c r="F35" s="15"/>
      <c r="G35" s="30"/>
      <c r="H35" s="15"/>
      <c r="I35" s="42"/>
      <c r="J35" s="16"/>
      <c r="K35" s="42"/>
      <c r="L35" s="16"/>
      <c r="M35" s="42"/>
      <c r="N35" s="28"/>
      <c r="O35" s="53"/>
      <c r="P35" s="28"/>
      <c r="Q35" s="46"/>
      <c r="R35" s="28"/>
      <c r="S35" s="98"/>
      <c r="T35" s="98"/>
      <c r="U35" s="106"/>
      <c r="V35" s="162"/>
      <c r="W35" s="176" t="s">
        <v>94</v>
      </c>
      <c r="X35" s="177">
        <v>77601.13</v>
      </c>
      <c r="Y35" s="178">
        <v>58004.56</v>
      </c>
      <c r="Z35" s="181">
        <f t="shared" si="0"/>
        <v>-19596.570000000007</v>
      </c>
      <c r="AA35" s="269">
        <f t="shared" si="1"/>
        <v>-0.25252944125942506</v>
      </c>
    </row>
    <row r="36" spans="1:29" s="14" customFormat="1">
      <c r="A36" s="161"/>
      <c r="B36" s="95"/>
      <c r="C36" s="30"/>
      <c r="D36" s="15"/>
      <c r="E36" s="30"/>
      <c r="F36" s="15"/>
      <c r="G36" s="30"/>
      <c r="H36" s="15"/>
      <c r="I36" s="42"/>
      <c r="J36" s="16"/>
      <c r="K36" s="42"/>
      <c r="L36" s="16"/>
      <c r="M36" s="42"/>
      <c r="N36" s="28"/>
      <c r="O36" s="53"/>
      <c r="P36" s="28"/>
      <c r="Q36" s="46"/>
      <c r="R36" s="28"/>
      <c r="S36" s="98"/>
      <c r="T36" s="98"/>
      <c r="U36" s="106"/>
      <c r="V36" s="162"/>
      <c r="W36" s="176" t="s">
        <v>95</v>
      </c>
      <c r="X36" s="177">
        <v>391.78</v>
      </c>
      <c r="Y36" s="180" t="s">
        <v>98</v>
      </c>
      <c r="Z36" s="181">
        <f t="shared" si="0"/>
        <v>-391.78</v>
      </c>
      <c r="AA36" s="269">
        <f t="shared" si="1"/>
        <v>-1</v>
      </c>
    </row>
    <row r="37" spans="1:29" s="14" customFormat="1">
      <c r="A37" s="161"/>
      <c r="B37" s="95"/>
      <c r="C37" s="30"/>
      <c r="D37" s="15"/>
      <c r="E37" s="30"/>
      <c r="F37" s="15"/>
      <c r="G37" s="30"/>
      <c r="H37" s="15"/>
      <c r="I37" s="42"/>
      <c r="J37" s="16"/>
      <c r="K37" s="42"/>
      <c r="L37" s="16"/>
      <c r="M37" s="42"/>
      <c r="N37" s="28"/>
      <c r="O37" s="53"/>
      <c r="P37" s="28"/>
      <c r="Q37" s="46"/>
      <c r="R37" s="28"/>
      <c r="S37" s="98"/>
      <c r="T37" s="98"/>
      <c r="U37" s="106"/>
      <c r="V37" s="162"/>
      <c r="W37" s="176" t="s">
        <v>96</v>
      </c>
      <c r="X37" s="179" t="s">
        <v>98</v>
      </c>
      <c r="Y37" s="180" t="s">
        <v>98</v>
      </c>
      <c r="Z37" s="181">
        <f t="shared" si="0"/>
        <v>0</v>
      </c>
      <c r="AA37" s="269" t="e">
        <f t="shared" si="1"/>
        <v>#DIV/0!</v>
      </c>
    </row>
    <row r="38" spans="1:29" s="14" customFormat="1">
      <c r="A38" s="161"/>
      <c r="B38" s="95"/>
      <c r="C38" s="30"/>
      <c r="D38" s="15"/>
      <c r="E38" s="30"/>
      <c r="F38" s="15"/>
      <c r="G38" s="30"/>
      <c r="H38" s="15"/>
      <c r="I38" s="42"/>
      <c r="J38" s="16"/>
      <c r="K38" s="42"/>
      <c r="L38" s="16"/>
      <c r="M38" s="42"/>
      <c r="N38" s="28"/>
      <c r="O38" s="53"/>
      <c r="P38" s="28"/>
      <c r="Q38" s="46"/>
      <c r="R38" s="28"/>
      <c r="S38" s="98"/>
      <c r="T38" s="98"/>
      <c r="U38" s="106"/>
      <c r="V38" s="162"/>
      <c r="W38" s="176" t="s">
        <v>97</v>
      </c>
      <c r="X38" s="177">
        <v>18.239999999999998</v>
      </c>
      <c r="Y38" s="180" t="s">
        <v>98</v>
      </c>
      <c r="Z38" s="181">
        <f t="shared" si="0"/>
        <v>-18.239999999999998</v>
      </c>
      <c r="AA38" s="269">
        <f t="shared" si="1"/>
        <v>-1</v>
      </c>
    </row>
    <row r="39" spans="1:29" s="14" customFormat="1">
      <c r="A39" s="161"/>
      <c r="B39" s="95"/>
      <c r="C39" s="30"/>
      <c r="D39" s="15"/>
      <c r="E39" s="30"/>
      <c r="F39" s="15"/>
      <c r="G39" s="30"/>
      <c r="H39" s="15"/>
      <c r="I39" s="42"/>
      <c r="J39" s="16"/>
      <c r="K39" s="42"/>
      <c r="L39" s="16"/>
      <c r="M39" s="42"/>
      <c r="N39" s="28"/>
      <c r="O39" s="53"/>
      <c r="P39" s="28"/>
      <c r="Q39" s="46"/>
      <c r="R39" s="28"/>
      <c r="S39" s="98"/>
      <c r="T39" s="98"/>
      <c r="U39" s="106"/>
      <c r="V39" s="106"/>
      <c r="W39" s="162"/>
      <c r="X39" s="62"/>
      <c r="Y39" s="63"/>
      <c r="Z39" s="116"/>
      <c r="AA39" s="270"/>
    </row>
    <row r="40" spans="1:29" s="256" customFormat="1" ht="15.75">
      <c r="A40" s="164" t="s">
        <v>16</v>
      </c>
      <c r="B40" s="164" t="s">
        <v>5</v>
      </c>
      <c r="C40" s="165">
        <v>370096.98</v>
      </c>
      <c r="D40" s="166">
        <v>441676.34</v>
      </c>
      <c r="E40" s="165">
        <v>436548.72</v>
      </c>
      <c r="F40" s="166">
        <v>468962.14</v>
      </c>
      <c r="G40" s="165">
        <v>553682.30000000005</v>
      </c>
      <c r="H40" s="166">
        <v>551204.68000000005</v>
      </c>
      <c r="I40" s="165">
        <v>591830.35</v>
      </c>
      <c r="J40" s="166">
        <v>626291.46</v>
      </c>
      <c r="K40" s="165">
        <v>619815.17000000004</v>
      </c>
      <c r="L40" s="166">
        <v>644548.79</v>
      </c>
      <c r="M40" s="165">
        <v>562181.21</v>
      </c>
      <c r="N40" s="167">
        <f>SUM(M40-L40)</f>
        <v>-82367.580000000075</v>
      </c>
      <c r="O40" s="168">
        <v>729473.94</v>
      </c>
      <c r="P40" s="167">
        <f>SUM(O40-M40)</f>
        <v>167292.72999999998</v>
      </c>
      <c r="Q40" s="169">
        <v>698295.43</v>
      </c>
      <c r="R40" s="167">
        <f>SUM(Q40-O40)</f>
        <v>-31178.509999999893</v>
      </c>
      <c r="S40" s="170">
        <v>793517.33</v>
      </c>
      <c r="T40" s="170">
        <v>658296.9</v>
      </c>
      <c r="U40" s="170">
        <v>687122.34</v>
      </c>
      <c r="V40" s="170">
        <v>651227.66</v>
      </c>
      <c r="W40" s="252"/>
      <c r="X40" s="253">
        <v>829177.26</v>
      </c>
      <c r="Y40" s="254">
        <v>946299.74</v>
      </c>
      <c r="Z40" s="255">
        <f>IF(Y40=0,"",Y40-X40)</f>
        <v>117122.47999999998</v>
      </c>
      <c r="AA40" s="268">
        <f>Z40/X40</f>
        <v>0.14125143759972383</v>
      </c>
      <c r="AC40" s="257"/>
    </row>
    <row r="41" spans="1:29" s="14" customFormat="1">
      <c r="A41" s="161"/>
      <c r="B41" s="95"/>
      <c r="C41" s="30"/>
      <c r="D41" s="15"/>
      <c r="E41" s="30"/>
      <c r="F41" s="15"/>
      <c r="G41" s="30"/>
      <c r="H41" s="15"/>
      <c r="I41" s="42"/>
      <c r="J41" s="16"/>
      <c r="K41" s="42"/>
      <c r="L41" s="16"/>
      <c r="M41" s="42"/>
      <c r="N41" s="28"/>
      <c r="O41" s="53"/>
      <c r="P41" s="28"/>
      <c r="Q41" s="46"/>
      <c r="R41" s="28"/>
      <c r="S41" s="98"/>
      <c r="T41" s="98"/>
      <c r="U41" s="98"/>
      <c r="V41" s="98"/>
      <c r="W41" s="176" t="s">
        <v>75</v>
      </c>
      <c r="X41" s="177">
        <v>193051.46</v>
      </c>
      <c r="Y41" s="109">
        <v>194125.3</v>
      </c>
      <c r="Z41" s="116">
        <f t="shared" ref="Z41:Z63" si="2">IF(Y41=0,"",Y41-X41)</f>
        <v>1073.8399999999965</v>
      </c>
      <c r="AA41" s="270">
        <f t="shared" ref="AA41:AA63" si="3">Z41/X41</f>
        <v>5.5624546947223115E-3</v>
      </c>
      <c r="AC41" s="182"/>
    </row>
    <row r="42" spans="1:29" s="14" customFormat="1">
      <c r="A42" s="161"/>
      <c r="B42" s="95"/>
      <c r="C42" s="30"/>
      <c r="D42" s="15"/>
      <c r="E42" s="30"/>
      <c r="F42" s="15"/>
      <c r="G42" s="30"/>
      <c r="H42" s="15"/>
      <c r="I42" s="42"/>
      <c r="J42" s="16"/>
      <c r="K42" s="42"/>
      <c r="L42" s="16"/>
      <c r="M42" s="42"/>
      <c r="N42" s="28"/>
      <c r="O42" s="53"/>
      <c r="P42" s="28"/>
      <c r="Q42" s="46"/>
      <c r="R42" s="28"/>
      <c r="S42" s="98"/>
      <c r="T42" s="98"/>
      <c r="U42" s="98"/>
      <c r="V42" s="98"/>
      <c r="W42" s="176" t="s">
        <v>76</v>
      </c>
      <c r="X42" s="177">
        <v>31765.3</v>
      </c>
      <c r="Y42" s="109">
        <v>8997.23</v>
      </c>
      <c r="Z42" s="116">
        <f t="shared" si="2"/>
        <v>-22768.07</v>
      </c>
      <c r="AA42" s="270">
        <f t="shared" si="3"/>
        <v>-0.71675916802296846</v>
      </c>
      <c r="AC42" s="182"/>
    </row>
    <row r="43" spans="1:29" s="14" customFormat="1">
      <c r="A43" s="161"/>
      <c r="B43" s="95"/>
      <c r="C43" s="30"/>
      <c r="D43" s="15"/>
      <c r="E43" s="30"/>
      <c r="F43" s="15"/>
      <c r="G43" s="30"/>
      <c r="H43" s="15"/>
      <c r="I43" s="42"/>
      <c r="J43" s="16"/>
      <c r="K43" s="42"/>
      <c r="L43" s="16"/>
      <c r="M43" s="42"/>
      <c r="N43" s="28"/>
      <c r="O43" s="53"/>
      <c r="P43" s="28"/>
      <c r="Q43" s="46"/>
      <c r="R43" s="28"/>
      <c r="S43" s="98"/>
      <c r="T43" s="98"/>
      <c r="U43" s="98"/>
      <c r="V43" s="98"/>
      <c r="W43" s="176" t="s">
        <v>77</v>
      </c>
      <c r="X43" s="177">
        <v>114738.05</v>
      </c>
      <c r="Y43" s="109">
        <v>181611.49</v>
      </c>
      <c r="Z43" s="116">
        <f t="shared" si="2"/>
        <v>66873.439999999988</v>
      </c>
      <c r="AA43" s="270">
        <f t="shared" si="3"/>
        <v>0.58283577243991846</v>
      </c>
      <c r="AC43" s="182"/>
    </row>
    <row r="44" spans="1:29" s="14" customFormat="1">
      <c r="A44" s="161"/>
      <c r="B44" s="95"/>
      <c r="C44" s="30"/>
      <c r="D44" s="15"/>
      <c r="E44" s="30"/>
      <c r="F44" s="15"/>
      <c r="G44" s="30"/>
      <c r="H44" s="15"/>
      <c r="I44" s="42"/>
      <c r="J44" s="16"/>
      <c r="K44" s="42"/>
      <c r="L44" s="16"/>
      <c r="M44" s="42"/>
      <c r="N44" s="28"/>
      <c r="O44" s="53"/>
      <c r="P44" s="28"/>
      <c r="Q44" s="46"/>
      <c r="R44" s="28"/>
      <c r="S44" s="98"/>
      <c r="T44" s="98"/>
      <c r="U44" s="98"/>
      <c r="V44" s="98"/>
      <c r="W44" s="176" t="s">
        <v>78</v>
      </c>
      <c r="X44" s="177">
        <v>22598.34</v>
      </c>
      <c r="Y44" s="109">
        <v>34457.599999999999</v>
      </c>
      <c r="Z44" s="116">
        <f t="shared" si="2"/>
        <v>11859.259999999998</v>
      </c>
      <c r="AA44" s="270">
        <f t="shared" si="3"/>
        <v>0.52478456382194438</v>
      </c>
      <c r="AC44" s="182"/>
    </row>
    <row r="45" spans="1:29" s="14" customFormat="1">
      <c r="A45" s="161"/>
      <c r="B45" s="95"/>
      <c r="C45" s="30"/>
      <c r="D45" s="15"/>
      <c r="E45" s="30"/>
      <c r="F45" s="15"/>
      <c r="G45" s="30"/>
      <c r="H45" s="15"/>
      <c r="I45" s="42"/>
      <c r="J45" s="16"/>
      <c r="K45" s="42"/>
      <c r="L45" s="16"/>
      <c r="M45" s="42"/>
      <c r="N45" s="28"/>
      <c r="O45" s="53"/>
      <c r="P45" s="28"/>
      <c r="Q45" s="46"/>
      <c r="R45" s="28"/>
      <c r="S45" s="98"/>
      <c r="T45" s="98"/>
      <c r="U45" s="98"/>
      <c r="V45" s="98"/>
      <c r="W45" s="176" t="s">
        <v>79</v>
      </c>
      <c r="X45" s="177">
        <v>233219.24</v>
      </c>
      <c r="Y45" s="109">
        <v>191917.87</v>
      </c>
      <c r="Z45" s="116">
        <f t="shared" si="2"/>
        <v>-41301.369999999995</v>
      </c>
      <c r="AA45" s="270">
        <f t="shared" si="3"/>
        <v>-0.17709246458396827</v>
      </c>
      <c r="AC45" s="182"/>
    </row>
    <row r="46" spans="1:29" s="14" customFormat="1">
      <c r="A46" s="161"/>
      <c r="B46" s="95"/>
      <c r="C46" s="30"/>
      <c r="D46" s="15"/>
      <c r="E46" s="30"/>
      <c r="F46" s="15"/>
      <c r="G46" s="30"/>
      <c r="H46" s="15"/>
      <c r="I46" s="42"/>
      <c r="J46" s="16"/>
      <c r="K46" s="42"/>
      <c r="L46" s="16"/>
      <c r="M46" s="42"/>
      <c r="N46" s="28"/>
      <c r="O46" s="53"/>
      <c r="P46" s="28"/>
      <c r="Q46" s="46"/>
      <c r="R46" s="28"/>
      <c r="S46" s="98"/>
      <c r="T46" s="98"/>
      <c r="U46" s="98"/>
      <c r="V46" s="98"/>
      <c r="W46" s="176" t="s">
        <v>80</v>
      </c>
      <c r="X46" s="177">
        <v>4980.3599999999997</v>
      </c>
      <c r="Y46" s="109">
        <v>456.44</v>
      </c>
      <c r="Z46" s="116">
        <f t="shared" si="2"/>
        <v>-4523.92</v>
      </c>
      <c r="AA46" s="270">
        <f t="shared" si="3"/>
        <v>-0.90835200668224791</v>
      </c>
      <c r="AC46" s="182"/>
    </row>
    <row r="47" spans="1:29" s="14" customFormat="1">
      <c r="A47" s="161"/>
      <c r="B47" s="95"/>
      <c r="C47" s="30"/>
      <c r="D47" s="15"/>
      <c r="E47" s="30"/>
      <c r="F47" s="15"/>
      <c r="G47" s="30"/>
      <c r="H47" s="15"/>
      <c r="I47" s="42"/>
      <c r="J47" s="16"/>
      <c r="K47" s="42"/>
      <c r="L47" s="16"/>
      <c r="M47" s="42"/>
      <c r="N47" s="28"/>
      <c r="O47" s="53"/>
      <c r="P47" s="28"/>
      <c r="Q47" s="46"/>
      <c r="R47" s="28"/>
      <c r="S47" s="98"/>
      <c r="T47" s="98"/>
      <c r="U47" s="98"/>
      <c r="V47" s="98"/>
      <c r="W47" s="176" t="s">
        <v>81</v>
      </c>
      <c r="X47" s="177">
        <v>4832.38</v>
      </c>
      <c r="Y47" s="109">
        <v>5547.58</v>
      </c>
      <c r="Z47" s="116">
        <f t="shared" si="2"/>
        <v>715.19999999999982</v>
      </c>
      <c r="AA47" s="270">
        <f t="shared" si="3"/>
        <v>0.14800160583397826</v>
      </c>
      <c r="AC47" s="182"/>
    </row>
    <row r="48" spans="1:29" s="14" customFormat="1">
      <c r="A48" s="161"/>
      <c r="B48" s="95"/>
      <c r="C48" s="30"/>
      <c r="D48" s="15"/>
      <c r="E48" s="30"/>
      <c r="F48" s="15"/>
      <c r="G48" s="30"/>
      <c r="H48" s="15"/>
      <c r="I48" s="42"/>
      <c r="J48" s="16"/>
      <c r="K48" s="42"/>
      <c r="L48" s="16"/>
      <c r="M48" s="42"/>
      <c r="N48" s="28"/>
      <c r="O48" s="53"/>
      <c r="P48" s="28"/>
      <c r="Q48" s="46"/>
      <c r="R48" s="28"/>
      <c r="S48" s="98"/>
      <c r="T48" s="98"/>
      <c r="U48" s="98"/>
      <c r="V48" s="98"/>
      <c r="W48" s="176" t="s">
        <v>82</v>
      </c>
      <c r="X48" s="177">
        <v>4237.3500000000004</v>
      </c>
      <c r="Y48" s="109">
        <v>-214.22</v>
      </c>
      <c r="Z48" s="116">
        <f t="shared" si="2"/>
        <v>-4451.5700000000006</v>
      </c>
      <c r="AA48" s="270">
        <f t="shared" si="3"/>
        <v>-1.0505551818943444</v>
      </c>
      <c r="AC48" s="182"/>
    </row>
    <row r="49" spans="1:29" s="14" customFormat="1">
      <c r="A49" s="161"/>
      <c r="B49" s="95"/>
      <c r="C49" s="30"/>
      <c r="D49" s="15"/>
      <c r="E49" s="30"/>
      <c r="F49" s="15"/>
      <c r="G49" s="30"/>
      <c r="H49" s="15"/>
      <c r="I49" s="42"/>
      <c r="J49" s="16"/>
      <c r="K49" s="42"/>
      <c r="L49" s="16"/>
      <c r="M49" s="42"/>
      <c r="N49" s="28"/>
      <c r="O49" s="53"/>
      <c r="P49" s="28"/>
      <c r="Q49" s="46"/>
      <c r="R49" s="28"/>
      <c r="S49" s="98"/>
      <c r="T49" s="98"/>
      <c r="U49" s="98"/>
      <c r="V49" s="98"/>
      <c r="W49" s="176" t="s">
        <v>83</v>
      </c>
      <c r="X49" s="177">
        <v>3441.98</v>
      </c>
      <c r="Y49" s="109">
        <v>2297.7600000000002</v>
      </c>
      <c r="Z49" s="116">
        <f t="shared" si="2"/>
        <v>-1144.2199999999998</v>
      </c>
      <c r="AA49" s="270">
        <f t="shared" si="3"/>
        <v>-0.33243075206712408</v>
      </c>
      <c r="AC49" s="182"/>
    </row>
    <row r="50" spans="1:29" s="14" customFormat="1">
      <c r="A50" s="161"/>
      <c r="B50" s="95"/>
      <c r="C50" s="30"/>
      <c r="D50" s="15"/>
      <c r="E50" s="30"/>
      <c r="F50" s="15"/>
      <c r="G50" s="30"/>
      <c r="H50" s="15"/>
      <c r="I50" s="42"/>
      <c r="J50" s="16"/>
      <c r="K50" s="42"/>
      <c r="L50" s="16"/>
      <c r="M50" s="42"/>
      <c r="N50" s="28"/>
      <c r="O50" s="53"/>
      <c r="P50" s="28"/>
      <c r="Q50" s="46"/>
      <c r="R50" s="28"/>
      <c r="S50" s="98"/>
      <c r="T50" s="98"/>
      <c r="U50" s="98"/>
      <c r="V50" s="98"/>
      <c r="W50" s="176" t="s">
        <v>84</v>
      </c>
      <c r="X50" s="177">
        <v>403.22</v>
      </c>
      <c r="Y50" s="109">
        <v>236.02</v>
      </c>
      <c r="Z50" s="116">
        <f t="shared" si="2"/>
        <v>-167.20000000000002</v>
      </c>
      <c r="AA50" s="270">
        <f t="shared" si="3"/>
        <v>-0.41466197113238434</v>
      </c>
      <c r="AC50" s="182"/>
    </row>
    <row r="51" spans="1:29" s="14" customFormat="1">
      <c r="A51" s="161"/>
      <c r="B51" s="95"/>
      <c r="C51" s="30"/>
      <c r="D51" s="15"/>
      <c r="E51" s="30"/>
      <c r="F51" s="15"/>
      <c r="G51" s="30"/>
      <c r="H51" s="15"/>
      <c r="I51" s="42"/>
      <c r="J51" s="16"/>
      <c r="K51" s="42"/>
      <c r="L51" s="16"/>
      <c r="M51" s="42"/>
      <c r="N51" s="28"/>
      <c r="O51" s="53"/>
      <c r="P51" s="28"/>
      <c r="Q51" s="46"/>
      <c r="R51" s="28"/>
      <c r="S51" s="98"/>
      <c r="T51" s="98"/>
      <c r="U51" s="98"/>
      <c r="V51" s="98"/>
      <c r="W51" s="176" t="s">
        <v>85</v>
      </c>
      <c r="X51" s="177">
        <v>124.21</v>
      </c>
      <c r="Y51" s="109">
        <v>73.400000000000006</v>
      </c>
      <c r="Z51" s="116">
        <f t="shared" si="2"/>
        <v>-50.809999999999988</v>
      </c>
      <c r="AA51" s="270">
        <f t="shared" si="3"/>
        <v>-0.40906529264954505</v>
      </c>
      <c r="AC51" s="182"/>
    </row>
    <row r="52" spans="1:29" s="14" customFormat="1">
      <c r="A52" s="161"/>
      <c r="B52" s="95"/>
      <c r="C52" s="30"/>
      <c r="D52" s="15"/>
      <c r="E52" s="30"/>
      <c r="F52" s="15"/>
      <c r="G52" s="30"/>
      <c r="H52" s="15"/>
      <c r="I52" s="42"/>
      <c r="J52" s="16"/>
      <c r="K52" s="42"/>
      <c r="L52" s="16"/>
      <c r="M52" s="42"/>
      <c r="N52" s="28"/>
      <c r="O52" s="53"/>
      <c r="P52" s="28"/>
      <c r="Q52" s="46"/>
      <c r="R52" s="28"/>
      <c r="S52" s="98"/>
      <c r="T52" s="98"/>
      <c r="U52" s="98"/>
      <c r="V52" s="98"/>
      <c r="W52" s="176" t="s">
        <v>86</v>
      </c>
      <c r="X52" s="177">
        <v>1440.94</v>
      </c>
      <c r="Y52" s="109">
        <v>4163.3599999999997</v>
      </c>
      <c r="Z52" s="116">
        <f t="shared" si="2"/>
        <v>2722.4199999999996</v>
      </c>
      <c r="AA52" s="270">
        <f t="shared" si="3"/>
        <v>1.8893361278054599</v>
      </c>
      <c r="AC52" s="182"/>
    </row>
    <row r="53" spans="1:29" s="14" customFormat="1">
      <c r="A53" s="161"/>
      <c r="B53" s="95"/>
      <c r="C53" s="30"/>
      <c r="D53" s="15"/>
      <c r="E53" s="30"/>
      <c r="F53" s="15"/>
      <c r="G53" s="30"/>
      <c r="H53" s="15"/>
      <c r="I53" s="42"/>
      <c r="J53" s="16"/>
      <c r="K53" s="42"/>
      <c r="L53" s="16"/>
      <c r="M53" s="42"/>
      <c r="N53" s="28"/>
      <c r="O53" s="53"/>
      <c r="P53" s="28"/>
      <c r="Q53" s="46"/>
      <c r="R53" s="28"/>
      <c r="S53" s="98"/>
      <c r="T53" s="98"/>
      <c r="U53" s="98"/>
      <c r="V53" s="98"/>
      <c r="W53" s="176" t="s">
        <v>87</v>
      </c>
      <c r="X53" s="177">
        <v>249387.59</v>
      </c>
      <c r="Y53" s="109">
        <v>261686.66</v>
      </c>
      <c r="Z53" s="116">
        <f t="shared" si="2"/>
        <v>12299.070000000007</v>
      </c>
      <c r="AA53" s="270">
        <f t="shared" si="3"/>
        <v>4.9317089114177683E-2</v>
      </c>
      <c r="AC53" s="182"/>
    </row>
    <row r="54" spans="1:29" s="14" customFormat="1">
      <c r="A54" s="161"/>
      <c r="B54" s="95"/>
      <c r="C54" s="30"/>
      <c r="D54" s="15"/>
      <c r="E54" s="30"/>
      <c r="F54" s="15"/>
      <c r="G54" s="30"/>
      <c r="H54" s="15"/>
      <c r="I54" s="42"/>
      <c r="J54" s="16"/>
      <c r="K54" s="42"/>
      <c r="L54" s="16"/>
      <c r="M54" s="42"/>
      <c r="N54" s="28"/>
      <c r="O54" s="53"/>
      <c r="P54" s="28"/>
      <c r="Q54" s="46"/>
      <c r="R54" s="28"/>
      <c r="S54" s="98"/>
      <c r="T54" s="98"/>
      <c r="U54" s="98"/>
      <c r="V54" s="98"/>
      <c r="W54" s="176" t="s">
        <v>88</v>
      </c>
      <c r="X54" s="177">
        <v>288.47000000000003</v>
      </c>
      <c r="Y54" s="109">
        <v>10812.69</v>
      </c>
      <c r="Z54" s="116">
        <f t="shared" si="2"/>
        <v>10524.220000000001</v>
      </c>
      <c r="AA54" s="270">
        <f t="shared" si="3"/>
        <v>36.482892501819947</v>
      </c>
      <c r="AC54" s="182"/>
    </row>
    <row r="55" spans="1:29" s="14" customFormat="1">
      <c r="A55" s="161"/>
      <c r="B55" s="95"/>
      <c r="C55" s="30"/>
      <c r="D55" s="15"/>
      <c r="E55" s="30"/>
      <c r="F55" s="15"/>
      <c r="G55" s="30"/>
      <c r="H55" s="15"/>
      <c r="I55" s="42"/>
      <c r="J55" s="16"/>
      <c r="K55" s="42"/>
      <c r="L55" s="16"/>
      <c r="M55" s="42"/>
      <c r="N55" s="28"/>
      <c r="O55" s="53"/>
      <c r="P55" s="28"/>
      <c r="Q55" s="46"/>
      <c r="R55" s="28"/>
      <c r="S55" s="98"/>
      <c r="T55" s="98"/>
      <c r="U55" s="98"/>
      <c r="V55" s="98"/>
      <c r="W55" s="176" t="s">
        <v>89</v>
      </c>
      <c r="X55" s="177">
        <v>1592.7</v>
      </c>
      <c r="Y55" s="109">
        <v>4472.1000000000004</v>
      </c>
      <c r="Z55" s="116">
        <f t="shared" si="2"/>
        <v>2879.4000000000005</v>
      </c>
      <c r="AA55" s="270">
        <f t="shared" si="3"/>
        <v>1.8078734224901114</v>
      </c>
      <c r="AC55" s="182"/>
    </row>
    <row r="56" spans="1:29" s="14" customFormat="1">
      <c r="A56" s="161"/>
      <c r="B56" s="95"/>
      <c r="C56" s="30"/>
      <c r="D56" s="15"/>
      <c r="E56" s="30"/>
      <c r="F56" s="15"/>
      <c r="G56" s="30"/>
      <c r="H56" s="15"/>
      <c r="I56" s="42"/>
      <c r="J56" s="16"/>
      <c r="K56" s="42"/>
      <c r="L56" s="16"/>
      <c r="M56" s="42"/>
      <c r="N56" s="28"/>
      <c r="O56" s="53"/>
      <c r="P56" s="28"/>
      <c r="Q56" s="46"/>
      <c r="R56" s="28"/>
      <c r="S56" s="98"/>
      <c r="T56" s="98"/>
      <c r="U56" s="98"/>
      <c r="V56" s="98"/>
      <c r="W56" s="176" t="s">
        <v>90</v>
      </c>
      <c r="X56" s="179" t="s">
        <v>98</v>
      </c>
      <c r="Y56" s="109">
        <v>4.83</v>
      </c>
      <c r="Z56" s="116">
        <f t="shared" si="2"/>
        <v>4.83</v>
      </c>
      <c r="AA56" s="270" t="e">
        <f t="shared" si="3"/>
        <v>#DIV/0!</v>
      </c>
      <c r="AC56" s="182"/>
    </row>
    <row r="57" spans="1:29" s="14" customFormat="1">
      <c r="A57" s="161"/>
      <c r="B57" s="95"/>
      <c r="C57" s="30"/>
      <c r="D57" s="15"/>
      <c r="E57" s="30"/>
      <c r="F57" s="15"/>
      <c r="G57" s="30"/>
      <c r="H57" s="15"/>
      <c r="I57" s="42"/>
      <c r="J57" s="16"/>
      <c r="K57" s="42"/>
      <c r="L57" s="16"/>
      <c r="M57" s="42"/>
      <c r="N57" s="28"/>
      <c r="O57" s="53"/>
      <c r="P57" s="28"/>
      <c r="Q57" s="46"/>
      <c r="R57" s="28"/>
      <c r="S57" s="98"/>
      <c r="T57" s="98"/>
      <c r="U57" s="98"/>
      <c r="V57" s="98"/>
      <c r="W57" s="176" t="s">
        <v>91</v>
      </c>
      <c r="X57" s="179" t="s">
        <v>98</v>
      </c>
      <c r="Y57" s="109" t="s">
        <v>98</v>
      </c>
      <c r="Z57" s="116">
        <f t="shared" si="2"/>
        <v>0</v>
      </c>
      <c r="AA57" s="270" t="e">
        <f t="shared" si="3"/>
        <v>#DIV/0!</v>
      </c>
      <c r="AC57" s="182"/>
    </row>
    <row r="58" spans="1:29" s="14" customFormat="1">
      <c r="A58" s="161"/>
      <c r="B58" s="95"/>
      <c r="C58" s="30"/>
      <c r="D58" s="15"/>
      <c r="E58" s="30"/>
      <c r="F58" s="15"/>
      <c r="G58" s="30"/>
      <c r="H58" s="15"/>
      <c r="I58" s="42"/>
      <c r="J58" s="16"/>
      <c r="K58" s="42"/>
      <c r="L58" s="16"/>
      <c r="M58" s="42"/>
      <c r="N58" s="28"/>
      <c r="O58" s="53"/>
      <c r="P58" s="28"/>
      <c r="Q58" s="46"/>
      <c r="R58" s="28"/>
      <c r="S58" s="98"/>
      <c r="T58" s="98"/>
      <c r="U58" s="98"/>
      <c r="V58" s="98"/>
      <c r="W58" s="176" t="s">
        <v>92</v>
      </c>
      <c r="X58" s="177">
        <v>187.66</v>
      </c>
      <c r="Y58" s="109" t="s">
        <v>98</v>
      </c>
      <c r="Z58" s="116">
        <f t="shared" si="2"/>
        <v>-187.66</v>
      </c>
      <c r="AA58" s="270">
        <f t="shared" si="3"/>
        <v>-1</v>
      </c>
      <c r="AC58" s="182"/>
    </row>
    <row r="59" spans="1:29" s="14" customFormat="1">
      <c r="A59" s="161"/>
      <c r="B59" s="95"/>
      <c r="C59" s="30"/>
      <c r="D59" s="15"/>
      <c r="E59" s="30"/>
      <c r="F59" s="15"/>
      <c r="G59" s="30"/>
      <c r="H59" s="15"/>
      <c r="I59" s="42"/>
      <c r="J59" s="16"/>
      <c r="K59" s="42"/>
      <c r="L59" s="16"/>
      <c r="M59" s="42"/>
      <c r="N59" s="28"/>
      <c r="O59" s="53"/>
      <c r="P59" s="28"/>
      <c r="Q59" s="46"/>
      <c r="R59" s="28"/>
      <c r="S59" s="98"/>
      <c r="T59" s="98"/>
      <c r="U59" s="98"/>
      <c r="V59" s="98"/>
      <c r="W59" s="176" t="s">
        <v>93</v>
      </c>
      <c r="X59" s="179" t="s">
        <v>98</v>
      </c>
      <c r="Y59" s="109" t="s">
        <v>98</v>
      </c>
      <c r="Z59" s="116">
        <f t="shared" si="2"/>
        <v>0</v>
      </c>
      <c r="AA59" s="270" t="e">
        <f t="shared" si="3"/>
        <v>#DIV/0!</v>
      </c>
      <c r="AC59" s="182"/>
    </row>
    <row r="60" spans="1:29" s="14" customFormat="1">
      <c r="A60" s="161"/>
      <c r="B60" s="95"/>
      <c r="C60" s="30"/>
      <c r="D60" s="15"/>
      <c r="E60" s="30"/>
      <c r="F60" s="15"/>
      <c r="G60" s="30"/>
      <c r="H60" s="15"/>
      <c r="I60" s="42"/>
      <c r="J60" s="16"/>
      <c r="K60" s="42"/>
      <c r="L60" s="16"/>
      <c r="M60" s="42"/>
      <c r="N60" s="28"/>
      <c r="O60" s="53"/>
      <c r="P60" s="28"/>
      <c r="Q60" s="46"/>
      <c r="R60" s="28"/>
      <c r="S60" s="98"/>
      <c r="T60" s="98"/>
      <c r="U60" s="98"/>
      <c r="V60" s="98"/>
      <c r="W60" s="176" t="s">
        <v>94</v>
      </c>
      <c r="X60" s="177">
        <v>77601.13</v>
      </c>
      <c r="Y60" s="109">
        <v>55225.919999999998</v>
      </c>
      <c r="Z60" s="116">
        <f t="shared" si="2"/>
        <v>-22375.210000000006</v>
      </c>
      <c r="AA60" s="270">
        <f t="shared" si="3"/>
        <v>-0.28833613634234456</v>
      </c>
      <c r="AC60" s="182"/>
    </row>
    <row r="61" spans="1:29" s="14" customFormat="1">
      <c r="A61" s="161"/>
      <c r="B61" s="95"/>
      <c r="C61" s="30"/>
      <c r="D61" s="15"/>
      <c r="E61" s="30"/>
      <c r="F61" s="15"/>
      <c r="G61" s="30"/>
      <c r="H61" s="15"/>
      <c r="I61" s="42"/>
      <c r="J61" s="16"/>
      <c r="K61" s="42"/>
      <c r="L61" s="16"/>
      <c r="M61" s="42"/>
      <c r="N61" s="28"/>
      <c r="O61" s="53"/>
      <c r="P61" s="28"/>
      <c r="Q61" s="46"/>
      <c r="R61" s="28"/>
      <c r="S61" s="98"/>
      <c r="T61" s="98"/>
      <c r="U61" s="98"/>
      <c r="V61" s="98"/>
      <c r="W61" s="176" t="s">
        <v>95</v>
      </c>
      <c r="X61" s="177">
        <v>391.78</v>
      </c>
      <c r="Y61" s="109" t="s">
        <v>98</v>
      </c>
      <c r="Z61" s="116">
        <f t="shared" si="2"/>
        <v>-391.78</v>
      </c>
      <c r="AA61" s="270">
        <f t="shared" si="3"/>
        <v>-1</v>
      </c>
      <c r="AC61" s="182"/>
    </row>
    <row r="62" spans="1:29" s="14" customFormat="1">
      <c r="A62" s="161"/>
      <c r="B62" s="95"/>
      <c r="C62" s="30"/>
      <c r="D62" s="15"/>
      <c r="E62" s="30"/>
      <c r="F62" s="15"/>
      <c r="G62" s="30"/>
      <c r="H62" s="15"/>
      <c r="I62" s="42"/>
      <c r="J62" s="16"/>
      <c r="K62" s="42"/>
      <c r="L62" s="16"/>
      <c r="M62" s="42"/>
      <c r="N62" s="28"/>
      <c r="O62" s="53"/>
      <c r="P62" s="28"/>
      <c r="Q62" s="46"/>
      <c r="R62" s="28"/>
      <c r="S62" s="98"/>
      <c r="T62" s="98"/>
      <c r="U62" s="98"/>
      <c r="V62" s="98"/>
      <c r="W62" s="176" t="s">
        <v>96</v>
      </c>
      <c r="X62" s="179" t="s">
        <v>98</v>
      </c>
      <c r="Y62" s="109" t="s">
        <v>98</v>
      </c>
      <c r="Z62" s="116">
        <f t="shared" si="2"/>
        <v>0</v>
      </c>
      <c r="AA62" s="270" t="e">
        <f t="shared" si="3"/>
        <v>#DIV/0!</v>
      </c>
      <c r="AC62" s="182"/>
    </row>
    <row r="63" spans="1:29" s="14" customFormat="1">
      <c r="A63" s="161"/>
      <c r="B63" s="95"/>
      <c r="C63" s="30"/>
      <c r="D63" s="15"/>
      <c r="E63" s="30"/>
      <c r="F63" s="15"/>
      <c r="G63" s="30"/>
      <c r="H63" s="15"/>
      <c r="I63" s="42"/>
      <c r="J63" s="16"/>
      <c r="K63" s="42"/>
      <c r="L63" s="16"/>
      <c r="M63" s="42"/>
      <c r="N63" s="28"/>
      <c r="O63" s="53"/>
      <c r="P63" s="28"/>
      <c r="Q63" s="46"/>
      <c r="R63" s="28"/>
      <c r="S63" s="98"/>
      <c r="T63" s="98"/>
      <c r="U63" s="98"/>
      <c r="V63" s="98"/>
      <c r="W63" s="176" t="s">
        <v>97</v>
      </c>
      <c r="X63" s="177">
        <v>18.239999999999998</v>
      </c>
      <c r="Y63" s="109" t="s">
        <v>98</v>
      </c>
      <c r="Z63" s="116">
        <f t="shared" si="2"/>
        <v>-18.239999999999998</v>
      </c>
      <c r="AA63" s="270">
        <f t="shared" si="3"/>
        <v>-1</v>
      </c>
      <c r="AC63" s="182"/>
    </row>
    <row r="64" spans="1:29" s="14" customFormat="1">
      <c r="A64" s="93"/>
      <c r="B64" s="93"/>
      <c r="C64" s="28"/>
      <c r="D64" s="17"/>
      <c r="E64" s="28"/>
      <c r="F64" s="17"/>
      <c r="G64" s="28"/>
      <c r="H64" s="17"/>
      <c r="I64" s="40"/>
      <c r="J64" s="18"/>
      <c r="K64" s="40"/>
      <c r="L64" s="18"/>
      <c r="M64" s="40"/>
      <c r="N64" s="28"/>
      <c r="O64" s="53"/>
      <c r="P64" s="33"/>
      <c r="Q64" s="46"/>
      <c r="R64" s="33"/>
      <c r="S64" s="98"/>
      <c r="T64" s="98"/>
      <c r="U64" s="98"/>
      <c r="V64" s="98"/>
      <c r="W64" s="163"/>
      <c r="X64" s="114"/>
      <c r="Y64" s="109"/>
      <c r="Z64" s="116" t="str">
        <f>IF(Y64=0,"",Y64-X64)</f>
        <v/>
      </c>
      <c r="AA64" s="270"/>
    </row>
    <row r="65" spans="1:31" s="256" customFormat="1" ht="15.75">
      <c r="A65" s="164" t="s">
        <v>3</v>
      </c>
      <c r="B65" s="258" t="s">
        <v>6</v>
      </c>
      <c r="C65" s="167">
        <v>488881.27</v>
      </c>
      <c r="D65" s="259">
        <v>538653.61</v>
      </c>
      <c r="E65" s="167">
        <v>589394.24</v>
      </c>
      <c r="F65" s="259">
        <v>628657.29</v>
      </c>
      <c r="G65" s="167">
        <v>625968.47</v>
      </c>
      <c r="H65" s="259">
        <v>644006.16</v>
      </c>
      <c r="I65" s="260">
        <v>676416.68</v>
      </c>
      <c r="J65" s="261">
        <v>822883.72</v>
      </c>
      <c r="K65" s="260">
        <v>739302.79</v>
      </c>
      <c r="L65" s="261">
        <v>782836.83</v>
      </c>
      <c r="M65" s="260">
        <v>787594.36</v>
      </c>
      <c r="N65" s="167">
        <f>SUM(M65-L65)</f>
        <v>4757.5300000000279</v>
      </c>
      <c r="O65" s="168">
        <v>855059.04</v>
      </c>
      <c r="P65" s="167">
        <f>SUM(O65-M65)</f>
        <v>67464.680000000051</v>
      </c>
      <c r="Q65" s="169">
        <v>858160.98</v>
      </c>
      <c r="R65" s="167">
        <f>SUM(Q65-O65)</f>
        <v>3101.9399999999441</v>
      </c>
      <c r="S65" s="170">
        <v>867069.57</v>
      </c>
      <c r="T65" s="170">
        <v>906335.37</v>
      </c>
      <c r="U65" s="170">
        <v>885311.09</v>
      </c>
      <c r="V65" s="170">
        <v>784229.75</v>
      </c>
      <c r="W65" s="252"/>
      <c r="X65" s="253">
        <v>883193.46</v>
      </c>
      <c r="Y65" s="254">
        <v>1048992.72</v>
      </c>
      <c r="Z65" s="255">
        <f>IF(Y65=0,"",Y65-X65)</f>
        <v>165799.26</v>
      </c>
      <c r="AA65" s="268">
        <f>Z65/X65</f>
        <v>0.18772700151108457</v>
      </c>
    </row>
    <row r="66" spans="1:31" s="14" customFormat="1">
      <c r="A66" s="161"/>
      <c r="B66" s="95"/>
      <c r="C66" s="30"/>
      <c r="D66" s="15"/>
      <c r="E66" s="30"/>
      <c r="F66" s="15"/>
      <c r="G66" s="30"/>
      <c r="H66" s="15"/>
      <c r="I66" s="42"/>
      <c r="J66" s="16"/>
      <c r="K66" s="42"/>
      <c r="L66" s="16"/>
      <c r="M66" s="42"/>
      <c r="N66" s="28"/>
      <c r="O66" s="53"/>
      <c r="P66" s="28"/>
      <c r="Q66" s="46"/>
      <c r="R66" s="28"/>
      <c r="S66" s="98"/>
      <c r="T66" s="98"/>
      <c r="U66" s="98"/>
      <c r="V66" s="98"/>
      <c r="W66" s="176" t="s">
        <v>75</v>
      </c>
      <c r="X66" s="177">
        <v>203018.41</v>
      </c>
      <c r="Y66" s="109">
        <v>205668.47</v>
      </c>
      <c r="Z66" s="116">
        <f t="shared" ref="Z66:Z88" si="4">IF(Y66=0,"",Y66-X66)</f>
        <v>2650.0599999999977</v>
      </c>
      <c r="AA66" s="270">
        <f t="shared" ref="AA66:AA88" si="5">Z66/X66</f>
        <v>1.3053298959439184E-2</v>
      </c>
    </row>
    <row r="67" spans="1:31" s="14" customFormat="1">
      <c r="A67" s="161"/>
      <c r="B67" s="95"/>
      <c r="C67" s="30"/>
      <c r="D67" s="15"/>
      <c r="E67" s="30"/>
      <c r="F67" s="15"/>
      <c r="G67" s="30"/>
      <c r="H67" s="15"/>
      <c r="I67" s="42"/>
      <c r="J67" s="16"/>
      <c r="K67" s="42"/>
      <c r="L67" s="16"/>
      <c r="M67" s="42"/>
      <c r="N67" s="28"/>
      <c r="O67" s="53"/>
      <c r="P67" s="28"/>
      <c r="Q67" s="46"/>
      <c r="R67" s="28"/>
      <c r="S67" s="98"/>
      <c r="T67" s="98"/>
      <c r="U67" s="98"/>
      <c r="V67" s="98"/>
      <c r="W67" s="176" t="s">
        <v>76</v>
      </c>
      <c r="X67" s="177">
        <v>6217.61</v>
      </c>
      <c r="Y67" s="109">
        <v>6627.84</v>
      </c>
      <c r="Z67" s="116">
        <f t="shared" si="4"/>
        <v>410.23000000000047</v>
      </c>
      <c r="AA67" s="270">
        <f t="shared" si="5"/>
        <v>6.5978728160820718E-2</v>
      </c>
    </row>
    <row r="68" spans="1:31" s="21" customFormat="1">
      <c r="A68" s="161"/>
      <c r="B68" s="95"/>
      <c r="C68" s="30"/>
      <c r="D68" s="15"/>
      <c r="E68" s="30"/>
      <c r="F68" s="15"/>
      <c r="G68" s="30"/>
      <c r="H68" s="15"/>
      <c r="I68" s="42"/>
      <c r="J68" s="16"/>
      <c r="K68" s="42"/>
      <c r="L68" s="16"/>
      <c r="M68" s="42"/>
      <c r="N68" s="28"/>
      <c r="O68" s="53"/>
      <c r="P68" s="28"/>
      <c r="Q68" s="46"/>
      <c r="R68" s="28"/>
      <c r="S68" s="98"/>
      <c r="T68" s="98"/>
      <c r="U68" s="98"/>
      <c r="V68" s="98"/>
      <c r="W68" s="176" t="s">
        <v>77</v>
      </c>
      <c r="X68" s="177">
        <v>157316.85999999999</v>
      </c>
      <c r="Y68" s="109">
        <v>235268.09</v>
      </c>
      <c r="Z68" s="116">
        <f t="shared" si="4"/>
        <v>77951.23000000001</v>
      </c>
      <c r="AA68" s="270">
        <f t="shared" si="5"/>
        <v>0.49550461406361668</v>
      </c>
    </row>
    <row r="69" spans="1:31" s="14" customFormat="1">
      <c r="A69" s="161"/>
      <c r="B69" s="95"/>
      <c r="C69" s="30"/>
      <c r="D69" s="15"/>
      <c r="E69" s="30"/>
      <c r="F69" s="15"/>
      <c r="G69" s="30"/>
      <c r="H69" s="15"/>
      <c r="I69" s="42"/>
      <c r="J69" s="16"/>
      <c r="K69" s="42"/>
      <c r="L69" s="16"/>
      <c r="M69" s="42"/>
      <c r="N69" s="28"/>
      <c r="O69" s="53"/>
      <c r="P69" s="28"/>
      <c r="Q69" s="46"/>
      <c r="R69" s="28"/>
      <c r="S69" s="98"/>
      <c r="T69" s="98"/>
      <c r="U69" s="98"/>
      <c r="V69" s="98"/>
      <c r="W69" s="176" t="s">
        <v>78</v>
      </c>
      <c r="X69" s="177">
        <v>24424.68</v>
      </c>
      <c r="Y69" s="109">
        <v>47759.6</v>
      </c>
      <c r="Z69" s="116">
        <f t="shared" si="4"/>
        <v>23334.92</v>
      </c>
      <c r="AA69" s="270">
        <f t="shared" si="5"/>
        <v>0.9553828340842131</v>
      </c>
    </row>
    <row r="70" spans="1:31" s="21" customFormat="1">
      <c r="A70" s="161"/>
      <c r="B70" s="95"/>
      <c r="C70" s="30"/>
      <c r="D70" s="15"/>
      <c r="E70" s="30"/>
      <c r="F70" s="15"/>
      <c r="G70" s="30"/>
      <c r="H70" s="15"/>
      <c r="I70" s="42"/>
      <c r="J70" s="16"/>
      <c r="K70" s="42"/>
      <c r="L70" s="16"/>
      <c r="M70" s="42"/>
      <c r="N70" s="28"/>
      <c r="O70" s="53"/>
      <c r="P70" s="28"/>
      <c r="Q70" s="46"/>
      <c r="R70" s="28"/>
      <c r="S70" s="98"/>
      <c r="T70" s="98"/>
      <c r="U70" s="98"/>
      <c r="V70" s="98"/>
      <c r="W70" s="176" t="s">
        <v>79</v>
      </c>
      <c r="X70" s="177">
        <v>129667.29</v>
      </c>
      <c r="Y70" s="109">
        <v>189961.17</v>
      </c>
      <c r="Z70" s="116">
        <f t="shared" si="4"/>
        <v>60293.880000000019</v>
      </c>
      <c r="AA70" s="270">
        <f t="shared" si="5"/>
        <v>0.4649891271730906</v>
      </c>
    </row>
    <row r="71" spans="1:31" s="14" customFormat="1">
      <c r="A71" s="161"/>
      <c r="B71" s="95"/>
      <c r="C71" s="30"/>
      <c r="D71" s="15"/>
      <c r="E71" s="30"/>
      <c r="F71" s="15"/>
      <c r="G71" s="30"/>
      <c r="H71" s="15"/>
      <c r="I71" s="42"/>
      <c r="J71" s="16"/>
      <c r="K71" s="42"/>
      <c r="L71" s="16"/>
      <c r="M71" s="42"/>
      <c r="N71" s="28"/>
      <c r="O71" s="53"/>
      <c r="P71" s="28"/>
      <c r="Q71" s="46"/>
      <c r="R71" s="28"/>
      <c r="S71" s="98"/>
      <c r="T71" s="98"/>
      <c r="U71" s="98"/>
      <c r="V71" s="98"/>
      <c r="W71" s="176" t="s">
        <v>80</v>
      </c>
      <c r="X71" s="177">
        <v>33.659999999999997</v>
      </c>
      <c r="Y71" s="109">
        <v>177.22</v>
      </c>
      <c r="Z71" s="116">
        <f t="shared" si="4"/>
        <v>143.56</v>
      </c>
      <c r="AA71" s="270">
        <f t="shared" si="5"/>
        <v>4.2650029708853241</v>
      </c>
    </row>
    <row r="72" spans="1:31" s="21" customFormat="1">
      <c r="A72" s="161"/>
      <c r="B72" s="95"/>
      <c r="C72" s="30"/>
      <c r="D72" s="15"/>
      <c r="E72" s="30"/>
      <c r="F72" s="15"/>
      <c r="G72" s="30"/>
      <c r="H72" s="15"/>
      <c r="I72" s="42"/>
      <c r="J72" s="16"/>
      <c r="K72" s="42"/>
      <c r="L72" s="16"/>
      <c r="M72" s="42"/>
      <c r="N72" s="28"/>
      <c r="O72" s="53"/>
      <c r="P72" s="28"/>
      <c r="Q72" s="46"/>
      <c r="R72" s="28"/>
      <c r="S72" s="98"/>
      <c r="T72" s="98"/>
      <c r="U72" s="98"/>
      <c r="V72" s="98"/>
      <c r="W72" s="176" t="s">
        <v>81</v>
      </c>
      <c r="X72" s="177">
        <v>7006.49</v>
      </c>
      <c r="Y72" s="109">
        <v>5311.57</v>
      </c>
      <c r="Z72" s="116">
        <f t="shared" si="4"/>
        <v>-1694.92</v>
      </c>
      <c r="AA72" s="270">
        <f t="shared" si="5"/>
        <v>-0.24190714608884051</v>
      </c>
      <c r="AC72" s="52"/>
      <c r="AD72" s="151"/>
    </row>
    <row r="73" spans="1:31" s="14" customFormat="1">
      <c r="A73" s="161"/>
      <c r="B73" s="95"/>
      <c r="C73" s="30"/>
      <c r="D73" s="15"/>
      <c r="E73" s="30"/>
      <c r="F73" s="15"/>
      <c r="G73" s="30"/>
      <c r="H73" s="15"/>
      <c r="I73" s="42"/>
      <c r="J73" s="16"/>
      <c r="K73" s="42"/>
      <c r="L73" s="16"/>
      <c r="M73" s="42"/>
      <c r="N73" s="28"/>
      <c r="O73" s="53"/>
      <c r="P73" s="28"/>
      <c r="Q73" s="46"/>
      <c r="R73" s="28"/>
      <c r="S73" s="98"/>
      <c r="T73" s="98"/>
      <c r="U73" s="98"/>
      <c r="V73" s="98"/>
      <c r="W73" s="176" t="s">
        <v>82</v>
      </c>
      <c r="X73" s="177">
        <v>2862.15</v>
      </c>
      <c r="Y73" s="109">
        <v>3678.59</v>
      </c>
      <c r="Z73" s="116">
        <f t="shared" si="4"/>
        <v>816.44</v>
      </c>
      <c r="AA73" s="270">
        <f t="shared" si="5"/>
        <v>0.28525409220341352</v>
      </c>
    </row>
    <row r="74" spans="1:31" s="21" customFormat="1">
      <c r="A74" s="161"/>
      <c r="B74" s="95"/>
      <c r="C74" s="30"/>
      <c r="D74" s="15"/>
      <c r="E74" s="30"/>
      <c r="F74" s="15"/>
      <c r="G74" s="30"/>
      <c r="H74" s="15"/>
      <c r="I74" s="42"/>
      <c r="J74" s="16"/>
      <c r="K74" s="42"/>
      <c r="L74" s="16"/>
      <c r="M74" s="42"/>
      <c r="N74" s="28"/>
      <c r="O74" s="53"/>
      <c r="P74" s="28"/>
      <c r="Q74" s="46"/>
      <c r="R74" s="28"/>
      <c r="S74" s="98"/>
      <c r="T74" s="98"/>
      <c r="U74" s="98"/>
      <c r="V74" s="98"/>
      <c r="W74" s="176" t="s">
        <v>83</v>
      </c>
      <c r="X74" s="177">
        <v>2814.43</v>
      </c>
      <c r="Y74" s="109">
        <v>2900.91</v>
      </c>
      <c r="Z74" s="116">
        <f t="shared" si="4"/>
        <v>86.480000000000018</v>
      </c>
      <c r="AA74" s="270">
        <f t="shared" si="5"/>
        <v>3.0727358648109927E-2</v>
      </c>
    </row>
    <row r="75" spans="1:31" s="14" customFormat="1">
      <c r="A75" s="161"/>
      <c r="B75" s="95"/>
      <c r="C75" s="30"/>
      <c r="D75" s="15"/>
      <c r="E75" s="30"/>
      <c r="F75" s="15"/>
      <c r="G75" s="30"/>
      <c r="H75" s="15"/>
      <c r="I75" s="42"/>
      <c r="J75" s="16"/>
      <c r="K75" s="42"/>
      <c r="L75" s="16"/>
      <c r="M75" s="42"/>
      <c r="N75" s="28"/>
      <c r="O75" s="53"/>
      <c r="P75" s="28"/>
      <c r="Q75" s="46"/>
      <c r="R75" s="28"/>
      <c r="S75" s="98"/>
      <c r="T75" s="98"/>
      <c r="U75" s="98"/>
      <c r="V75" s="98"/>
      <c r="W75" s="176" t="s">
        <v>84</v>
      </c>
      <c r="X75" s="177">
        <v>556.74</v>
      </c>
      <c r="Y75" s="109">
        <v>1558.73</v>
      </c>
      <c r="Z75" s="116">
        <f t="shared" si="4"/>
        <v>1001.99</v>
      </c>
      <c r="AA75" s="270">
        <f t="shared" si="5"/>
        <v>1.7997449437798614</v>
      </c>
    </row>
    <row r="76" spans="1:31" s="21" customFormat="1">
      <c r="A76" s="161"/>
      <c r="B76" s="95"/>
      <c r="C76" s="30"/>
      <c r="D76" s="15"/>
      <c r="E76" s="30"/>
      <c r="F76" s="15"/>
      <c r="G76" s="30"/>
      <c r="H76" s="15"/>
      <c r="I76" s="42"/>
      <c r="J76" s="16"/>
      <c r="K76" s="42"/>
      <c r="L76" s="16"/>
      <c r="M76" s="42"/>
      <c r="N76" s="28"/>
      <c r="O76" s="53"/>
      <c r="P76" s="28"/>
      <c r="Q76" s="46"/>
      <c r="R76" s="28"/>
      <c r="S76" s="98"/>
      <c r="T76" s="98"/>
      <c r="U76" s="98"/>
      <c r="V76" s="98"/>
      <c r="W76" s="176" t="s">
        <v>85</v>
      </c>
      <c r="X76" s="177">
        <v>64.48</v>
      </c>
      <c r="Y76" s="109">
        <v>149.5</v>
      </c>
      <c r="Z76" s="116">
        <f t="shared" si="4"/>
        <v>85.02</v>
      </c>
      <c r="AA76" s="270">
        <f t="shared" si="5"/>
        <v>1.318548387096774</v>
      </c>
    </row>
    <row r="77" spans="1:31" s="14" customFormat="1">
      <c r="A77" s="161"/>
      <c r="B77" s="95"/>
      <c r="C77" s="30"/>
      <c r="D77" s="15"/>
      <c r="E77" s="30"/>
      <c r="F77" s="15"/>
      <c r="G77" s="30"/>
      <c r="H77" s="15"/>
      <c r="I77" s="42"/>
      <c r="J77" s="16"/>
      <c r="K77" s="42"/>
      <c r="L77" s="16"/>
      <c r="M77" s="42"/>
      <c r="N77" s="28"/>
      <c r="O77" s="53"/>
      <c r="P77" s="28"/>
      <c r="Q77" s="46"/>
      <c r="R77" s="28"/>
      <c r="S77" s="98"/>
      <c r="T77" s="98"/>
      <c r="U77" s="98"/>
      <c r="V77" s="98"/>
      <c r="W77" s="176" t="s">
        <v>86</v>
      </c>
      <c r="X77" s="177">
        <v>1589.09</v>
      </c>
      <c r="Y77" s="109">
        <v>445.18</v>
      </c>
      <c r="Z77" s="116">
        <f t="shared" si="4"/>
        <v>-1143.9099999999999</v>
      </c>
      <c r="AA77" s="270">
        <f t="shared" si="5"/>
        <v>-0.71985224247839952</v>
      </c>
    </row>
    <row r="78" spans="1:31" s="21" customFormat="1">
      <c r="A78" s="161"/>
      <c r="B78" s="95"/>
      <c r="C78" s="30"/>
      <c r="D78" s="15"/>
      <c r="E78" s="30"/>
      <c r="F78" s="15"/>
      <c r="G78" s="30"/>
      <c r="H78" s="15"/>
      <c r="I78" s="42"/>
      <c r="J78" s="16"/>
      <c r="K78" s="42"/>
      <c r="L78" s="16"/>
      <c r="M78" s="42"/>
      <c r="N78" s="28"/>
      <c r="O78" s="53"/>
      <c r="P78" s="28"/>
      <c r="Q78" s="46"/>
      <c r="R78" s="28"/>
      <c r="S78" s="98"/>
      <c r="T78" s="98"/>
      <c r="U78" s="98"/>
      <c r="V78" s="98"/>
      <c r="W78" s="176" t="s">
        <v>87</v>
      </c>
      <c r="X78" s="177">
        <v>271532.96000000002</v>
      </c>
      <c r="Y78" s="109">
        <v>278381.62</v>
      </c>
      <c r="Z78" s="116">
        <f t="shared" si="4"/>
        <v>6848.6599999999744</v>
      </c>
      <c r="AA78" s="270">
        <f t="shared" si="5"/>
        <v>2.5222205068585316E-2</v>
      </c>
    </row>
    <row r="79" spans="1:31" s="14" customFormat="1">
      <c r="A79" s="161"/>
      <c r="B79" s="95"/>
      <c r="C79" s="30"/>
      <c r="D79" s="15"/>
      <c r="E79" s="30"/>
      <c r="F79" s="15"/>
      <c r="G79" s="30"/>
      <c r="H79" s="15"/>
      <c r="I79" s="42"/>
      <c r="J79" s="16"/>
      <c r="K79" s="42"/>
      <c r="L79" s="16"/>
      <c r="M79" s="42"/>
      <c r="N79" s="28"/>
      <c r="O79" s="53"/>
      <c r="P79" s="28"/>
      <c r="Q79" s="46"/>
      <c r="R79" s="28"/>
      <c r="S79" s="98"/>
      <c r="T79" s="98"/>
      <c r="U79" s="98"/>
      <c r="V79" s="98"/>
      <c r="W79" s="176" t="s">
        <v>88</v>
      </c>
      <c r="X79" s="177">
        <v>198.25</v>
      </c>
      <c r="Y79" s="109">
        <v>13727.56</v>
      </c>
      <c r="Z79" s="116">
        <f t="shared" si="4"/>
        <v>13529.31</v>
      </c>
      <c r="AA79" s="270">
        <f t="shared" si="5"/>
        <v>68.243682219419924</v>
      </c>
    </row>
    <row r="80" spans="1:31" s="21" customFormat="1">
      <c r="A80" s="161"/>
      <c r="B80" s="95"/>
      <c r="C80" s="30"/>
      <c r="D80" s="15"/>
      <c r="E80" s="30"/>
      <c r="F80" s="15"/>
      <c r="G80" s="30"/>
      <c r="H80" s="15"/>
      <c r="I80" s="42"/>
      <c r="J80" s="16"/>
      <c r="K80" s="42"/>
      <c r="L80" s="16"/>
      <c r="M80" s="42"/>
      <c r="N80" s="28"/>
      <c r="O80" s="53"/>
      <c r="P80" s="28"/>
      <c r="Q80" s="46"/>
      <c r="R80" s="28"/>
      <c r="S80" s="98"/>
      <c r="T80" s="98"/>
      <c r="U80" s="98"/>
      <c r="V80" s="98"/>
      <c r="W80" s="176" t="s">
        <v>89</v>
      </c>
      <c r="X80" s="177">
        <v>1678.91</v>
      </c>
      <c r="Y80" s="109">
        <v>4935.75</v>
      </c>
      <c r="Z80" s="116">
        <f t="shared" si="4"/>
        <v>3256.84</v>
      </c>
      <c r="AA80" s="270">
        <f t="shared" si="5"/>
        <v>1.9398538337373652</v>
      </c>
      <c r="AC80" s="154"/>
      <c r="AD80" s="154"/>
      <c r="AE80" s="154"/>
    </row>
    <row r="81" spans="1:29" s="14" customFormat="1">
      <c r="A81" s="161"/>
      <c r="B81" s="95"/>
      <c r="C81" s="30"/>
      <c r="D81" s="15"/>
      <c r="E81" s="30"/>
      <c r="F81" s="15"/>
      <c r="G81" s="30"/>
      <c r="H81" s="15"/>
      <c r="I81" s="42"/>
      <c r="J81" s="16"/>
      <c r="K81" s="42"/>
      <c r="L81" s="16"/>
      <c r="M81" s="42"/>
      <c r="N81" s="28"/>
      <c r="O81" s="53"/>
      <c r="P81" s="28"/>
      <c r="Q81" s="46"/>
      <c r="R81" s="28"/>
      <c r="S81" s="98"/>
      <c r="T81" s="98"/>
      <c r="U81" s="98"/>
      <c r="V81" s="98"/>
      <c r="W81" s="176" t="s">
        <v>90</v>
      </c>
      <c r="X81" s="251">
        <v>0</v>
      </c>
      <c r="Y81" s="109" t="s">
        <v>98</v>
      </c>
      <c r="Z81" s="116">
        <f t="shared" si="4"/>
        <v>0</v>
      </c>
      <c r="AA81" s="270" t="e">
        <f t="shared" si="5"/>
        <v>#DIV/0!</v>
      </c>
    </row>
    <row r="82" spans="1:29" s="21" customFormat="1">
      <c r="A82" s="161"/>
      <c r="B82" s="95"/>
      <c r="C82" s="30"/>
      <c r="D82" s="15"/>
      <c r="E82" s="30"/>
      <c r="F82" s="15"/>
      <c r="G82" s="30"/>
      <c r="H82" s="15"/>
      <c r="I82" s="42"/>
      <c r="J82" s="16"/>
      <c r="K82" s="42"/>
      <c r="L82" s="16"/>
      <c r="M82" s="42"/>
      <c r="N82" s="28"/>
      <c r="O82" s="53"/>
      <c r="P82" s="28"/>
      <c r="Q82" s="46"/>
      <c r="R82" s="28"/>
      <c r="S82" s="98"/>
      <c r="T82" s="98"/>
      <c r="U82" s="98"/>
      <c r="V82" s="98"/>
      <c r="W82" s="176" t="s">
        <v>91</v>
      </c>
      <c r="X82" s="251">
        <v>153.88</v>
      </c>
      <c r="Y82" s="109">
        <v>68.849999999999994</v>
      </c>
      <c r="Z82" s="116">
        <f t="shared" si="4"/>
        <v>-85.03</v>
      </c>
      <c r="AA82" s="270">
        <f t="shared" si="5"/>
        <v>-0.55257343384455426</v>
      </c>
      <c r="AC82" s="52"/>
    </row>
    <row r="83" spans="1:29" s="14" customFormat="1">
      <c r="A83" s="161"/>
      <c r="B83" s="95"/>
      <c r="C83" s="30"/>
      <c r="D83" s="15"/>
      <c r="E83" s="30"/>
      <c r="F83" s="15"/>
      <c r="G83" s="30"/>
      <c r="H83" s="15"/>
      <c r="I83" s="42"/>
      <c r="J83" s="16"/>
      <c r="K83" s="42"/>
      <c r="L83" s="16"/>
      <c r="M83" s="42"/>
      <c r="N83" s="28"/>
      <c r="O83" s="53"/>
      <c r="P83" s="28"/>
      <c r="Q83" s="46"/>
      <c r="R83" s="28"/>
      <c r="S83" s="98"/>
      <c r="T83" s="98"/>
      <c r="U83" s="98"/>
      <c r="V83" s="98"/>
      <c r="W83" s="176" t="s">
        <v>92</v>
      </c>
      <c r="X83" s="177">
        <v>323.83</v>
      </c>
      <c r="Y83" s="109">
        <v>673.01</v>
      </c>
      <c r="Z83" s="116">
        <f t="shared" si="4"/>
        <v>349.18</v>
      </c>
      <c r="AA83" s="270">
        <f t="shared" si="5"/>
        <v>1.0782818145323163</v>
      </c>
    </row>
    <row r="84" spans="1:29" s="21" customFormat="1">
      <c r="A84" s="161"/>
      <c r="B84" s="95"/>
      <c r="C84" s="30"/>
      <c r="D84" s="15"/>
      <c r="E84" s="30"/>
      <c r="F84" s="15"/>
      <c r="G84" s="30"/>
      <c r="H84" s="15"/>
      <c r="I84" s="42"/>
      <c r="J84" s="16"/>
      <c r="K84" s="42"/>
      <c r="L84" s="16"/>
      <c r="M84" s="42"/>
      <c r="N84" s="28"/>
      <c r="O84" s="53"/>
      <c r="P84" s="28"/>
      <c r="Q84" s="46"/>
      <c r="R84" s="28"/>
      <c r="S84" s="98"/>
      <c r="T84" s="98"/>
      <c r="U84" s="98"/>
      <c r="V84" s="98"/>
      <c r="W84" s="176" t="s">
        <v>93</v>
      </c>
      <c r="X84" s="251">
        <v>0</v>
      </c>
      <c r="Y84" s="109" t="s">
        <v>98</v>
      </c>
      <c r="Z84" s="116">
        <f t="shared" si="4"/>
        <v>0</v>
      </c>
      <c r="AA84" s="270" t="e">
        <f t="shared" si="5"/>
        <v>#DIV/0!</v>
      </c>
      <c r="AB84" s="140"/>
    </row>
    <row r="85" spans="1:29">
      <c r="A85" s="161"/>
      <c r="B85" s="95"/>
      <c r="C85" s="30"/>
      <c r="D85" s="15"/>
      <c r="E85" s="30"/>
      <c r="F85" s="15"/>
      <c r="G85" s="30"/>
      <c r="H85" s="15"/>
      <c r="I85" s="42"/>
      <c r="J85" s="16"/>
      <c r="K85" s="42"/>
      <c r="L85" s="16"/>
      <c r="M85" s="42"/>
      <c r="N85" s="28"/>
      <c r="O85" s="53"/>
      <c r="P85" s="28"/>
      <c r="Q85" s="46"/>
      <c r="R85" s="28"/>
      <c r="S85" s="98"/>
      <c r="T85" s="98"/>
      <c r="U85" s="98"/>
      <c r="V85" s="98"/>
      <c r="W85" s="176" t="s">
        <v>94</v>
      </c>
      <c r="X85" s="177">
        <v>83804.7</v>
      </c>
      <c r="Y85" s="109">
        <v>62521.27</v>
      </c>
      <c r="Z85" s="116">
        <f t="shared" si="4"/>
        <v>-21283.43</v>
      </c>
      <c r="AA85" s="270">
        <f t="shared" si="5"/>
        <v>-0.25396463444174372</v>
      </c>
      <c r="AB85" s="14"/>
    </row>
    <row r="86" spans="1:29">
      <c r="A86" s="161"/>
      <c r="B86" s="95"/>
      <c r="C86" s="30"/>
      <c r="D86" s="15"/>
      <c r="E86" s="30"/>
      <c r="F86" s="15"/>
      <c r="G86" s="30"/>
      <c r="H86" s="15"/>
      <c r="I86" s="42"/>
      <c r="J86" s="16"/>
      <c r="K86" s="42"/>
      <c r="L86" s="16"/>
      <c r="M86" s="42"/>
      <c r="N86" s="28"/>
      <c r="O86" s="53"/>
      <c r="P86" s="28"/>
      <c r="Q86" s="46"/>
      <c r="R86" s="28"/>
      <c r="S86" s="98"/>
      <c r="T86" s="98"/>
      <c r="U86" s="98"/>
      <c r="V86" s="98"/>
      <c r="W86" s="176" t="s">
        <v>95</v>
      </c>
      <c r="X86" s="177">
        <v>195.89</v>
      </c>
      <c r="Y86" s="109" t="s">
        <v>98</v>
      </c>
      <c r="Z86" s="116">
        <f t="shared" si="4"/>
        <v>-195.89</v>
      </c>
      <c r="AA86" s="270">
        <f t="shared" si="5"/>
        <v>-1</v>
      </c>
    </row>
    <row r="87" spans="1:29">
      <c r="A87" s="161"/>
      <c r="B87" s="95"/>
      <c r="C87" s="30"/>
      <c r="D87" s="15"/>
      <c r="E87" s="30"/>
      <c r="F87" s="15"/>
      <c r="G87" s="30"/>
      <c r="H87" s="15"/>
      <c r="I87" s="42"/>
      <c r="J87" s="16"/>
      <c r="K87" s="42"/>
      <c r="L87" s="16"/>
      <c r="M87" s="42"/>
      <c r="N87" s="28"/>
      <c r="O87" s="53"/>
      <c r="P87" s="28"/>
      <c r="Q87" s="46"/>
      <c r="R87" s="28"/>
      <c r="S87" s="98"/>
      <c r="T87" s="98"/>
      <c r="U87" s="98"/>
      <c r="V87" s="98"/>
      <c r="W87" s="176" t="s">
        <v>96</v>
      </c>
      <c r="X87" s="251">
        <v>0</v>
      </c>
      <c r="Y87" s="109" t="s">
        <v>98</v>
      </c>
      <c r="Z87" s="116">
        <f t="shared" si="4"/>
        <v>0</v>
      </c>
      <c r="AA87" s="270" t="e">
        <f t="shared" si="5"/>
        <v>#DIV/0!</v>
      </c>
      <c r="AC87" s="108"/>
    </row>
    <row r="88" spans="1:29">
      <c r="A88" s="161"/>
      <c r="B88" s="95"/>
      <c r="C88" s="30"/>
      <c r="D88" s="15"/>
      <c r="E88" s="30"/>
      <c r="F88" s="15"/>
      <c r="G88" s="30"/>
      <c r="H88" s="15"/>
      <c r="I88" s="42"/>
      <c r="J88" s="16"/>
      <c r="K88" s="42"/>
      <c r="L88" s="16"/>
      <c r="M88" s="42"/>
      <c r="N88" s="28"/>
      <c r="O88" s="53"/>
      <c r="P88" s="28"/>
      <c r="Q88" s="46"/>
      <c r="R88" s="28"/>
      <c r="S88" s="98"/>
      <c r="T88" s="98"/>
      <c r="U88" s="98"/>
      <c r="V88" s="98"/>
      <c r="W88" s="176" t="s">
        <v>97</v>
      </c>
      <c r="X88" s="177">
        <v>0</v>
      </c>
      <c r="Y88" s="109" t="s">
        <v>98</v>
      </c>
      <c r="Z88" s="116">
        <f t="shared" si="4"/>
        <v>0</v>
      </c>
      <c r="AA88" s="270" t="e">
        <f t="shared" si="5"/>
        <v>#DIV/0!</v>
      </c>
    </row>
    <row r="89" spans="1:29">
      <c r="A89" s="95"/>
      <c r="B89" s="93"/>
      <c r="C89" s="28"/>
      <c r="D89" s="17"/>
      <c r="E89" s="28"/>
      <c r="F89" s="17"/>
      <c r="G89" s="28"/>
      <c r="H89" s="17"/>
      <c r="I89" s="40"/>
      <c r="J89" s="18"/>
      <c r="K89" s="40"/>
      <c r="L89" s="18"/>
      <c r="M89" s="40"/>
      <c r="N89" s="28"/>
      <c r="O89" s="53"/>
      <c r="P89" s="28"/>
      <c r="Q89" s="46"/>
      <c r="R89" s="28"/>
      <c r="S89" s="98"/>
      <c r="T89" s="98"/>
      <c r="U89" s="98"/>
      <c r="V89" s="98"/>
      <c r="W89" s="163"/>
      <c r="X89" s="114"/>
      <c r="Y89" s="109"/>
      <c r="Z89" s="116"/>
      <c r="AA89" s="270"/>
      <c r="AC89" s="103"/>
    </row>
    <row r="90" spans="1:29" s="262" customFormat="1" ht="15.75">
      <c r="A90" s="258" t="s">
        <v>4</v>
      </c>
      <c r="B90" s="258" t="s">
        <v>7</v>
      </c>
      <c r="C90" s="167">
        <v>279919.8</v>
      </c>
      <c r="D90" s="259">
        <v>322190.08000000002</v>
      </c>
      <c r="E90" s="167">
        <v>370433.01</v>
      </c>
      <c r="F90" s="259">
        <v>499778.48</v>
      </c>
      <c r="G90" s="167">
        <v>415064.23</v>
      </c>
      <c r="H90" s="259">
        <v>495425.76</v>
      </c>
      <c r="I90" s="260">
        <v>468445.31</v>
      </c>
      <c r="J90" s="261">
        <v>444126.83</v>
      </c>
      <c r="K90" s="260">
        <v>420422.17</v>
      </c>
      <c r="L90" s="261">
        <v>483722.1</v>
      </c>
      <c r="M90" s="260">
        <v>510061.85</v>
      </c>
      <c r="N90" s="167">
        <f>SUM(M90-L90)</f>
        <v>26339.75</v>
      </c>
      <c r="O90" s="168">
        <v>562066.14</v>
      </c>
      <c r="P90" s="167">
        <f>SUM(O90-M90)</f>
        <v>52004.290000000037</v>
      </c>
      <c r="Q90" s="169">
        <v>557367.94999999995</v>
      </c>
      <c r="R90" s="167">
        <f>SUM(Q90-O90)</f>
        <v>-4698.1900000000605</v>
      </c>
      <c r="S90" s="170">
        <v>649123.64</v>
      </c>
      <c r="T90" s="170">
        <v>571966.5</v>
      </c>
      <c r="U90" s="170">
        <v>584911.54</v>
      </c>
      <c r="V90" s="170">
        <v>538601.65</v>
      </c>
      <c r="W90" s="252"/>
      <c r="X90" s="253">
        <v>726462.49</v>
      </c>
      <c r="Y90" s="254">
        <v>785475.88</v>
      </c>
      <c r="Z90" s="255">
        <f>IF(Y90=0,"",Y90-X90)</f>
        <v>59013.390000000014</v>
      </c>
      <c r="AA90" s="268">
        <f>Z90/X90</f>
        <v>8.1233912022078414E-2</v>
      </c>
    </row>
    <row r="91" spans="1:29">
      <c r="A91" s="161"/>
      <c r="B91" s="95"/>
      <c r="C91" s="30"/>
      <c r="D91" s="15"/>
      <c r="E91" s="30"/>
      <c r="F91" s="15"/>
      <c r="G91" s="30"/>
      <c r="H91" s="15"/>
      <c r="I91" s="42"/>
      <c r="J91" s="16"/>
      <c r="K91" s="42"/>
      <c r="L91" s="16"/>
      <c r="M91" s="42"/>
      <c r="N91" s="28"/>
      <c r="O91" s="53"/>
      <c r="P91" s="28"/>
      <c r="Q91" s="46"/>
      <c r="R91" s="28"/>
      <c r="S91" s="98"/>
      <c r="T91" s="98"/>
      <c r="U91" s="98"/>
      <c r="V91" s="98"/>
      <c r="W91" s="176" t="s">
        <v>75</v>
      </c>
      <c r="X91" s="177">
        <v>169837.74</v>
      </c>
      <c r="Y91" s="109">
        <v>156406.87</v>
      </c>
      <c r="Z91" s="116">
        <f t="shared" ref="Z91:Z113" si="6">IF(Y91=0,"",Y91-X91)</f>
        <v>-13430.869999999995</v>
      </c>
      <c r="AA91" s="270">
        <f t="shared" ref="AA91:AA112" si="7">Z91/X91</f>
        <v>-7.9080597751712875E-2</v>
      </c>
    </row>
    <row r="92" spans="1:29">
      <c r="A92" s="161"/>
      <c r="B92" s="95"/>
      <c r="C92" s="30"/>
      <c r="D92" s="15"/>
      <c r="E92" s="30"/>
      <c r="F92" s="15"/>
      <c r="G92" s="30"/>
      <c r="H92" s="15"/>
      <c r="I92" s="42"/>
      <c r="J92" s="16"/>
      <c r="K92" s="42"/>
      <c r="L92" s="16"/>
      <c r="M92" s="42"/>
      <c r="N92" s="28"/>
      <c r="O92" s="53"/>
      <c r="P92" s="28"/>
      <c r="Q92" s="46"/>
      <c r="R92" s="28"/>
      <c r="S92" s="98"/>
      <c r="T92" s="98"/>
      <c r="U92" s="98"/>
      <c r="V92" s="98"/>
      <c r="W92" s="176" t="s">
        <v>76</v>
      </c>
      <c r="X92" s="177">
        <v>14317.77</v>
      </c>
      <c r="Y92" s="109">
        <v>10735.27</v>
      </c>
      <c r="Z92" s="116">
        <f t="shared" si="6"/>
        <v>-3582.5</v>
      </c>
      <c r="AA92" s="270">
        <f t="shared" si="7"/>
        <v>-0.25021354582452432</v>
      </c>
    </row>
    <row r="93" spans="1:29">
      <c r="A93" s="161"/>
      <c r="B93" s="95"/>
      <c r="C93" s="30"/>
      <c r="D93" s="15"/>
      <c r="E93" s="30"/>
      <c r="F93" s="15"/>
      <c r="G93" s="30"/>
      <c r="H93" s="15"/>
      <c r="I93" s="42"/>
      <c r="J93" s="16"/>
      <c r="K93" s="42"/>
      <c r="L93" s="16"/>
      <c r="M93" s="42"/>
      <c r="N93" s="28"/>
      <c r="O93" s="53"/>
      <c r="P93" s="28"/>
      <c r="Q93" s="46"/>
      <c r="R93" s="28"/>
      <c r="S93" s="98"/>
      <c r="T93" s="98"/>
      <c r="U93" s="98"/>
      <c r="V93" s="98"/>
      <c r="W93" s="176" t="s">
        <v>77</v>
      </c>
      <c r="X93" s="177">
        <v>122539.64</v>
      </c>
      <c r="Y93" s="109">
        <v>171915.24</v>
      </c>
      <c r="Z93" s="116">
        <f t="shared" si="6"/>
        <v>49375.599999999991</v>
      </c>
      <c r="AA93" s="270">
        <f t="shared" si="7"/>
        <v>0.40293573573416724</v>
      </c>
    </row>
    <row r="94" spans="1:29">
      <c r="A94" s="161"/>
      <c r="B94" s="95"/>
      <c r="C94" s="30"/>
      <c r="D94" s="15"/>
      <c r="E94" s="30"/>
      <c r="F94" s="15"/>
      <c r="G94" s="30"/>
      <c r="H94" s="15"/>
      <c r="I94" s="42"/>
      <c r="J94" s="16"/>
      <c r="K94" s="42"/>
      <c r="L94" s="16"/>
      <c r="M94" s="42"/>
      <c r="N94" s="28"/>
      <c r="O94" s="53"/>
      <c r="P94" s="28"/>
      <c r="Q94" s="46"/>
      <c r="R94" s="28"/>
      <c r="S94" s="98"/>
      <c r="T94" s="98"/>
      <c r="U94" s="98"/>
      <c r="V94" s="98"/>
      <c r="W94" s="176" t="s">
        <v>78</v>
      </c>
      <c r="X94" s="177">
        <v>21118.27</v>
      </c>
      <c r="Y94" s="109">
        <v>19859.2</v>
      </c>
      <c r="Z94" s="116">
        <f t="shared" si="6"/>
        <v>-1259.0699999999997</v>
      </c>
      <c r="AA94" s="270">
        <f t="shared" si="7"/>
        <v>-5.9619940459137974E-2</v>
      </c>
    </row>
    <row r="95" spans="1:29">
      <c r="A95" s="161"/>
      <c r="B95" s="95"/>
      <c r="C95" s="30"/>
      <c r="D95" s="15"/>
      <c r="E95" s="30"/>
      <c r="F95" s="15"/>
      <c r="G95" s="30"/>
      <c r="H95" s="15"/>
      <c r="I95" s="42"/>
      <c r="J95" s="16"/>
      <c r="K95" s="42"/>
      <c r="L95" s="16"/>
      <c r="M95" s="42"/>
      <c r="N95" s="28"/>
      <c r="O95" s="53"/>
      <c r="P95" s="28"/>
      <c r="Q95" s="46"/>
      <c r="R95" s="28"/>
      <c r="S95" s="98"/>
      <c r="T95" s="98"/>
      <c r="U95" s="98"/>
      <c r="V95" s="98"/>
      <c r="W95" s="176" t="s">
        <v>79</v>
      </c>
      <c r="X95" s="177">
        <v>117580.28</v>
      </c>
      <c r="Y95" s="109">
        <v>141855.76999999999</v>
      </c>
      <c r="Z95" s="116">
        <f t="shared" si="6"/>
        <v>24275.489999999991</v>
      </c>
      <c r="AA95" s="270">
        <f t="shared" si="7"/>
        <v>0.20645885517537457</v>
      </c>
    </row>
    <row r="96" spans="1:29">
      <c r="A96" s="161"/>
      <c r="B96" s="95"/>
      <c r="C96" s="30"/>
      <c r="D96" s="15"/>
      <c r="E96" s="30"/>
      <c r="F96" s="15"/>
      <c r="G96" s="30"/>
      <c r="H96" s="15"/>
      <c r="I96" s="42"/>
      <c r="J96" s="16"/>
      <c r="K96" s="42"/>
      <c r="L96" s="16"/>
      <c r="M96" s="42"/>
      <c r="N96" s="28"/>
      <c r="O96" s="53"/>
      <c r="P96" s="28"/>
      <c r="Q96" s="46"/>
      <c r="R96" s="28"/>
      <c r="S96" s="98"/>
      <c r="T96" s="98"/>
      <c r="U96" s="98"/>
      <c r="V96" s="98"/>
      <c r="W96" s="176" t="s">
        <v>80</v>
      </c>
      <c r="X96" s="177">
        <v>560.9</v>
      </c>
      <c r="Y96" s="109">
        <v>1173.1300000000001</v>
      </c>
      <c r="Z96" s="116">
        <f t="shared" si="6"/>
        <v>612.23000000000013</v>
      </c>
      <c r="AA96" s="270">
        <f t="shared" si="7"/>
        <v>1.0915136387947943</v>
      </c>
    </row>
    <row r="97" spans="1:27">
      <c r="A97" s="161"/>
      <c r="B97" s="95"/>
      <c r="C97" s="30"/>
      <c r="D97" s="15"/>
      <c r="E97" s="30"/>
      <c r="F97" s="15"/>
      <c r="G97" s="30"/>
      <c r="H97" s="15"/>
      <c r="I97" s="42"/>
      <c r="J97" s="16"/>
      <c r="K97" s="42"/>
      <c r="L97" s="16"/>
      <c r="M97" s="42"/>
      <c r="N97" s="28"/>
      <c r="O97" s="53"/>
      <c r="P97" s="28"/>
      <c r="Q97" s="46"/>
      <c r="R97" s="28"/>
      <c r="S97" s="98"/>
      <c r="T97" s="98"/>
      <c r="U97" s="98"/>
      <c r="V97" s="98"/>
      <c r="W97" s="176" t="s">
        <v>81</v>
      </c>
      <c r="X97" s="177">
        <v>4004.55</v>
      </c>
      <c r="Y97" s="109">
        <v>4384.51</v>
      </c>
      <c r="Z97" s="116">
        <f t="shared" si="6"/>
        <v>379.96000000000004</v>
      </c>
      <c r="AA97" s="270">
        <f t="shared" si="7"/>
        <v>9.4882071643505511E-2</v>
      </c>
    </row>
    <row r="98" spans="1:27">
      <c r="A98" s="161"/>
      <c r="B98" s="95"/>
      <c r="C98" s="30"/>
      <c r="D98" s="15"/>
      <c r="E98" s="30"/>
      <c r="F98" s="15"/>
      <c r="G98" s="30"/>
      <c r="H98" s="15"/>
      <c r="I98" s="42"/>
      <c r="J98" s="16"/>
      <c r="K98" s="42"/>
      <c r="L98" s="16"/>
      <c r="M98" s="42"/>
      <c r="N98" s="28"/>
      <c r="O98" s="53"/>
      <c r="P98" s="28"/>
      <c r="Q98" s="46"/>
      <c r="R98" s="28"/>
      <c r="S98" s="98"/>
      <c r="T98" s="98"/>
      <c r="U98" s="98"/>
      <c r="V98" s="98"/>
      <c r="W98" s="176" t="s">
        <v>82</v>
      </c>
      <c r="X98" s="177">
        <v>2473.5500000000002</v>
      </c>
      <c r="Y98" s="109">
        <v>2819.29</v>
      </c>
      <c r="Z98" s="116">
        <f t="shared" si="6"/>
        <v>345.73999999999978</v>
      </c>
      <c r="AA98" s="270">
        <f t="shared" si="7"/>
        <v>0.13977481756988933</v>
      </c>
    </row>
    <row r="99" spans="1:27">
      <c r="A99" s="161"/>
      <c r="B99" s="95"/>
      <c r="C99" s="30"/>
      <c r="D99" s="15"/>
      <c r="E99" s="30"/>
      <c r="F99" s="15"/>
      <c r="G99" s="30"/>
      <c r="H99" s="15"/>
      <c r="I99" s="42"/>
      <c r="J99" s="16"/>
      <c r="K99" s="42"/>
      <c r="L99" s="16"/>
      <c r="M99" s="42"/>
      <c r="N99" s="28"/>
      <c r="O99" s="53"/>
      <c r="P99" s="28"/>
      <c r="Q99" s="46"/>
      <c r="R99" s="28"/>
      <c r="S99" s="98"/>
      <c r="T99" s="98"/>
      <c r="U99" s="98"/>
      <c r="V99" s="98"/>
      <c r="W99" s="176" t="s">
        <v>83</v>
      </c>
      <c r="X99" s="177">
        <v>4423.74</v>
      </c>
      <c r="Y99" s="109">
        <v>3797.76</v>
      </c>
      <c r="Z99" s="116">
        <f t="shared" si="6"/>
        <v>-625.97999999999956</v>
      </c>
      <c r="AA99" s="270">
        <f t="shared" si="7"/>
        <v>-0.14150469964328816</v>
      </c>
    </row>
    <row r="100" spans="1:27">
      <c r="A100" s="161"/>
      <c r="B100" s="95"/>
      <c r="C100" s="30"/>
      <c r="D100" s="15"/>
      <c r="E100" s="30"/>
      <c r="F100" s="15"/>
      <c r="G100" s="30"/>
      <c r="H100" s="15"/>
      <c r="I100" s="42"/>
      <c r="J100" s="16"/>
      <c r="K100" s="42"/>
      <c r="L100" s="16"/>
      <c r="M100" s="42"/>
      <c r="N100" s="28"/>
      <c r="O100" s="53"/>
      <c r="P100" s="28"/>
      <c r="Q100" s="46"/>
      <c r="R100" s="28"/>
      <c r="S100" s="98"/>
      <c r="T100" s="98"/>
      <c r="U100" s="98"/>
      <c r="V100" s="98"/>
      <c r="W100" s="176" t="s">
        <v>84</v>
      </c>
      <c r="X100" s="177">
        <v>280.14</v>
      </c>
      <c r="Y100" s="109">
        <v>206.88</v>
      </c>
      <c r="Z100" s="116">
        <f t="shared" si="6"/>
        <v>-73.259999999999991</v>
      </c>
      <c r="AA100" s="270">
        <f t="shared" si="7"/>
        <v>-0.26151210109231099</v>
      </c>
    </row>
    <row r="101" spans="1:27">
      <c r="A101" s="161"/>
      <c r="B101" s="95"/>
      <c r="C101" s="30"/>
      <c r="D101" s="15"/>
      <c r="E101" s="30"/>
      <c r="F101" s="15"/>
      <c r="G101" s="30"/>
      <c r="H101" s="15"/>
      <c r="I101" s="42"/>
      <c r="J101" s="16"/>
      <c r="K101" s="42"/>
      <c r="L101" s="16"/>
      <c r="M101" s="42"/>
      <c r="N101" s="28"/>
      <c r="O101" s="53"/>
      <c r="P101" s="28"/>
      <c r="Q101" s="46"/>
      <c r="R101" s="28"/>
      <c r="S101" s="98"/>
      <c r="T101" s="98"/>
      <c r="U101" s="98"/>
      <c r="V101" s="98"/>
      <c r="W101" s="176" t="s">
        <v>85</v>
      </c>
      <c r="X101" s="177">
        <v>229.48</v>
      </c>
      <c r="Y101" s="109">
        <v>111.63</v>
      </c>
      <c r="Z101" s="116">
        <f t="shared" si="6"/>
        <v>-117.85</v>
      </c>
      <c r="AA101" s="270">
        <f t="shared" si="7"/>
        <v>-0.51355237929231301</v>
      </c>
    </row>
    <row r="102" spans="1:27">
      <c r="A102" s="161"/>
      <c r="B102" s="95"/>
      <c r="C102" s="30"/>
      <c r="D102" s="15"/>
      <c r="E102" s="30"/>
      <c r="F102" s="15"/>
      <c r="G102" s="30"/>
      <c r="H102" s="15"/>
      <c r="I102" s="42"/>
      <c r="J102" s="16"/>
      <c r="K102" s="42"/>
      <c r="L102" s="16"/>
      <c r="M102" s="42"/>
      <c r="N102" s="28"/>
      <c r="O102" s="53"/>
      <c r="P102" s="28"/>
      <c r="Q102" s="46"/>
      <c r="R102" s="28"/>
      <c r="S102" s="98"/>
      <c r="T102" s="98"/>
      <c r="U102" s="98"/>
      <c r="V102" s="98"/>
      <c r="W102" s="176" t="s">
        <v>86</v>
      </c>
      <c r="X102" s="177">
        <v>1976.99</v>
      </c>
      <c r="Y102" s="109">
        <v>4169.04</v>
      </c>
      <c r="Z102" s="116">
        <f t="shared" si="6"/>
        <v>2192.0500000000002</v>
      </c>
      <c r="AA102" s="270">
        <f t="shared" si="7"/>
        <v>1.1087815315201393</v>
      </c>
    </row>
    <row r="103" spans="1:27">
      <c r="A103" s="161"/>
      <c r="B103" s="95"/>
      <c r="C103" s="30"/>
      <c r="D103" s="15"/>
      <c r="E103" s="30"/>
      <c r="F103" s="15"/>
      <c r="G103" s="30"/>
      <c r="H103" s="15"/>
      <c r="I103" s="42"/>
      <c r="J103" s="16"/>
      <c r="K103" s="42"/>
      <c r="L103" s="16"/>
      <c r="M103" s="42"/>
      <c r="N103" s="28"/>
      <c r="O103" s="53"/>
      <c r="P103" s="28"/>
      <c r="Q103" s="46"/>
      <c r="R103" s="28"/>
      <c r="S103" s="98"/>
      <c r="T103" s="98"/>
      <c r="U103" s="98"/>
      <c r="V103" s="98"/>
      <c r="W103" s="176" t="s">
        <v>87</v>
      </c>
      <c r="X103" s="177">
        <v>209241.89</v>
      </c>
      <c r="Y103" s="109">
        <v>204214.86</v>
      </c>
      <c r="Z103" s="116">
        <f t="shared" si="6"/>
        <v>-5027.0300000000279</v>
      </c>
      <c r="AA103" s="270">
        <f t="shared" si="7"/>
        <v>-2.4024969378741646E-2</v>
      </c>
    </row>
    <row r="104" spans="1:27">
      <c r="A104" s="161"/>
      <c r="B104" s="95"/>
      <c r="C104" s="30"/>
      <c r="D104" s="15"/>
      <c r="E104" s="30"/>
      <c r="F104" s="15"/>
      <c r="G104" s="30"/>
      <c r="H104" s="15"/>
      <c r="I104" s="42"/>
      <c r="J104" s="16"/>
      <c r="K104" s="42"/>
      <c r="L104" s="16"/>
      <c r="M104" s="42"/>
      <c r="N104" s="28"/>
      <c r="O104" s="53"/>
      <c r="P104" s="28"/>
      <c r="Q104" s="46"/>
      <c r="R104" s="28"/>
      <c r="S104" s="98"/>
      <c r="T104" s="98"/>
      <c r="U104" s="98"/>
      <c r="V104" s="98"/>
      <c r="W104" s="176" t="s">
        <v>88</v>
      </c>
      <c r="X104" s="177">
        <v>230.89</v>
      </c>
      <c r="Y104" s="109">
        <v>9838.43</v>
      </c>
      <c r="Z104" s="116">
        <f t="shared" si="6"/>
        <v>9607.5400000000009</v>
      </c>
      <c r="AA104" s="270">
        <f t="shared" si="7"/>
        <v>41.610896963922222</v>
      </c>
    </row>
    <row r="105" spans="1:27">
      <c r="A105" s="161"/>
      <c r="B105" s="95"/>
      <c r="C105" s="30"/>
      <c r="D105" s="15"/>
      <c r="E105" s="30"/>
      <c r="F105" s="15"/>
      <c r="G105" s="30"/>
      <c r="H105" s="15"/>
      <c r="I105" s="42"/>
      <c r="J105" s="16"/>
      <c r="K105" s="42"/>
      <c r="L105" s="16"/>
      <c r="M105" s="42"/>
      <c r="N105" s="28"/>
      <c r="O105" s="53"/>
      <c r="P105" s="28"/>
      <c r="Q105" s="46"/>
      <c r="R105" s="28"/>
      <c r="S105" s="98"/>
      <c r="T105" s="98"/>
      <c r="U105" s="98"/>
      <c r="V105" s="98"/>
      <c r="W105" s="176" t="s">
        <v>89</v>
      </c>
      <c r="X105" s="177">
        <v>2088.9699999999998</v>
      </c>
      <c r="Y105" s="109">
        <v>4463.66</v>
      </c>
      <c r="Z105" s="116">
        <f t="shared" si="6"/>
        <v>2374.69</v>
      </c>
      <c r="AA105" s="270">
        <f t="shared" si="7"/>
        <v>1.136775540098709</v>
      </c>
    </row>
    <row r="106" spans="1:27">
      <c r="A106" s="161"/>
      <c r="B106" s="95"/>
      <c r="C106" s="30"/>
      <c r="D106" s="15"/>
      <c r="E106" s="30"/>
      <c r="F106" s="15"/>
      <c r="G106" s="30"/>
      <c r="H106" s="15"/>
      <c r="I106" s="42"/>
      <c r="J106" s="16"/>
      <c r="K106" s="42"/>
      <c r="L106" s="16"/>
      <c r="M106" s="42"/>
      <c r="N106" s="28"/>
      <c r="O106" s="53"/>
      <c r="P106" s="28"/>
      <c r="Q106" s="46"/>
      <c r="R106" s="28"/>
      <c r="S106" s="98"/>
      <c r="T106" s="98"/>
      <c r="U106" s="98"/>
      <c r="V106" s="98"/>
      <c r="W106" s="176" t="s">
        <v>90</v>
      </c>
      <c r="X106" s="251">
        <v>0</v>
      </c>
      <c r="Y106" s="109">
        <v>0.3</v>
      </c>
      <c r="Z106" s="116">
        <f t="shared" si="6"/>
        <v>0.3</v>
      </c>
      <c r="AA106" s="270" t="e">
        <f t="shared" si="7"/>
        <v>#DIV/0!</v>
      </c>
    </row>
    <row r="107" spans="1:27">
      <c r="A107" s="161"/>
      <c r="B107" s="95"/>
      <c r="C107" s="30"/>
      <c r="D107" s="15"/>
      <c r="E107" s="30"/>
      <c r="F107" s="15"/>
      <c r="G107" s="30"/>
      <c r="H107" s="15"/>
      <c r="I107" s="42"/>
      <c r="J107" s="16"/>
      <c r="K107" s="42"/>
      <c r="L107" s="16"/>
      <c r="M107" s="42"/>
      <c r="N107" s="28"/>
      <c r="O107" s="53"/>
      <c r="P107" s="28"/>
      <c r="Q107" s="46"/>
      <c r="R107" s="28"/>
      <c r="S107" s="98"/>
      <c r="T107" s="98"/>
      <c r="U107" s="98"/>
      <c r="V107" s="98"/>
      <c r="W107" s="176" t="s">
        <v>91</v>
      </c>
      <c r="X107" s="251">
        <v>0</v>
      </c>
      <c r="Y107" s="109">
        <v>0</v>
      </c>
      <c r="Z107" s="116" t="str">
        <f t="shared" si="6"/>
        <v/>
      </c>
      <c r="AA107" s="270" t="e">
        <f t="shared" si="7"/>
        <v>#VALUE!</v>
      </c>
    </row>
    <row r="108" spans="1:27">
      <c r="A108" s="161"/>
      <c r="B108" s="95"/>
      <c r="C108" s="30"/>
      <c r="D108" s="15"/>
      <c r="E108" s="30"/>
      <c r="F108" s="15"/>
      <c r="G108" s="30"/>
      <c r="H108" s="15"/>
      <c r="I108" s="42"/>
      <c r="J108" s="16"/>
      <c r="K108" s="42"/>
      <c r="L108" s="16"/>
      <c r="M108" s="42"/>
      <c r="N108" s="28"/>
      <c r="O108" s="53"/>
      <c r="P108" s="28"/>
      <c r="Q108" s="46"/>
      <c r="R108" s="28"/>
      <c r="S108" s="98"/>
      <c r="T108" s="98"/>
      <c r="U108" s="98"/>
      <c r="V108" s="98"/>
      <c r="W108" s="176" t="s">
        <v>92</v>
      </c>
      <c r="X108" s="177">
        <v>8.83</v>
      </c>
      <c r="Y108" s="109">
        <v>269.74</v>
      </c>
      <c r="Z108" s="116">
        <f t="shared" si="6"/>
        <v>260.91000000000003</v>
      </c>
      <c r="AA108" s="270">
        <f t="shared" si="7"/>
        <v>29.548131370328427</v>
      </c>
    </row>
    <row r="109" spans="1:27">
      <c r="A109" s="161"/>
      <c r="B109" s="95"/>
      <c r="C109" s="30"/>
      <c r="D109" s="15"/>
      <c r="E109" s="30"/>
      <c r="F109" s="15"/>
      <c r="G109" s="30"/>
      <c r="H109" s="15"/>
      <c r="I109" s="42"/>
      <c r="J109" s="16"/>
      <c r="K109" s="42"/>
      <c r="L109" s="16"/>
      <c r="M109" s="42"/>
      <c r="N109" s="28"/>
      <c r="O109" s="53"/>
      <c r="P109" s="28"/>
      <c r="Q109" s="46"/>
      <c r="R109" s="28"/>
      <c r="S109" s="98"/>
      <c r="T109" s="98"/>
      <c r="U109" s="98"/>
      <c r="V109" s="98"/>
      <c r="W109" s="176" t="s">
        <v>93</v>
      </c>
      <c r="X109" s="251">
        <v>0</v>
      </c>
      <c r="Y109" s="109">
        <v>0</v>
      </c>
      <c r="Z109" s="116" t="str">
        <f t="shared" si="6"/>
        <v/>
      </c>
      <c r="AA109" s="270" t="e">
        <f t="shared" si="7"/>
        <v>#VALUE!</v>
      </c>
    </row>
    <row r="110" spans="1:27">
      <c r="A110" s="161"/>
      <c r="B110" s="95"/>
      <c r="C110" s="30"/>
      <c r="D110" s="15"/>
      <c r="E110" s="30"/>
      <c r="F110" s="15"/>
      <c r="G110" s="30"/>
      <c r="H110" s="15"/>
      <c r="I110" s="42"/>
      <c r="J110" s="16"/>
      <c r="K110" s="42"/>
      <c r="L110" s="16"/>
      <c r="M110" s="42"/>
      <c r="N110" s="28"/>
      <c r="O110" s="53"/>
      <c r="P110" s="28"/>
      <c r="Q110" s="46"/>
      <c r="R110" s="28"/>
      <c r="S110" s="98"/>
      <c r="T110" s="98"/>
      <c r="U110" s="98"/>
      <c r="V110" s="98"/>
      <c r="W110" s="176" t="s">
        <v>94</v>
      </c>
      <c r="X110" s="177">
        <v>62974.32</v>
      </c>
      <c r="Y110" s="109">
        <v>57386.92</v>
      </c>
      <c r="Z110" s="116">
        <f t="shared" si="6"/>
        <v>-5587.4000000000015</v>
      </c>
      <c r="AA110" s="270">
        <f t="shared" si="7"/>
        <v>-8.8725054911271792E-2</v>
      </c>
    </row>
    <row r="111" spans="1:27">
      <c r="A111" s="161"/>
      <c r="B111" s="95"/>
      <c r="C111" s="30"/>
      <c r="D111" s="15"/>
      <c r="E111" s="30"/>
      <c r="F111" s="15"/>
      <c r="G111" s="30"/>
      <c r="H111" s="15"/>
      <c r="I111" s="42"/>
      <c r="J111" s="16"/>
      <c r="K111" s="42"/>
      <c r="L111" s="16"/>
      <c r="M111" s="42"/>
      <c r="N111" s="28"/>
      <c r="O111" s="53"/>
      <c r="P111" s="28"/>
      <c r="Q111" s="46"/>
      <c r="R111" s="28"/>
      <c r="S111" s="98"/>
      <c r="T111" s="98"/>
      <c r="U111" s="98"/>
      <c r="V111" s="98"/>
      <c r="W111" s="176" t="s">
        <v>95</v>
      </c>
      <c r="X111" s="177">
        <v>195.89</v>
      </c>
      <c r="Y111" s="109">
        <v>0</v>
      </c>
      <c r="Z111" s="116" t="str">
        <f t="shared" si="6"/>
        <v/>
      </c>
      <c r="AA111" s="270" t="e">
        <f t="shared" si="7"/>
        <v>#VALUE!</v>
      </c>
    </row>
    <row r="112" spans="1:27">
      <c r="A112" s="161"/>
      <c r="B112" s="95"/>
      <c r="C112" s="30"/>
      <c r="D112" s="15"/>
      <c r="E112" s="30"/>
      <c r="F112" s="15"/>
      <c r="G112" s="30"/>
      <c r="H112" s="15"/>
      <c r="I112" s="42"/>
      <c r="J112" s="16"/>
      <c r="K112" s="42"/>
      <c r="L112" s="16"/>
      <c r="M112" s="42"/>
      <c r="N112" s="28"/>
      <c r="O112" s="53"/>
      <c r="P112" s="28"/>
      <c r="Q112" s="46"/>
      <c r="R112" s="28"/>
      <c r="S112" s="98"/>
      <c r="T112" s="98"/>
      <c r="U112" s="98"/>
      <c r="V112" s="98"/>
      <c r="W112" s="176" t="s">
        <v>96</v>
      </c>
      <c r="X112" s="251">
        <v>0</v>
      </c>
      <c r="Y112" s="109">
        <v>0</v>
      </c>
      <c r="Z112" s="116" t="str">
        <f t="shared" si="6"/>
        <v/>
      </c>
      <c r="AA112" s="270" t="e">
        <f t="shared" si="7"/>
        <v>#VALUE!</v>
      </c>
    </row>
    <row r="113" spans="1:27">
      <c r="A113" s="161"/>
      <c r="B113" s="95"/>
      <c r="C113" s="30"/>
      <c r="D113" s="15"/>
      <c r="E113" s="30"/>
      <c r="F113" s="15"/>
      <c r="G113" s="30"/>
      <c r="H113" s="15"/>
      <c r="I113" s="42"/>
      <c r="J113" s="16"/>
      <c r="K113" s="42"/>
      <c r="L113" s="16"/>
      <c r="M113" s="42"/>
      <c r="N113" s="28"/>
      <c r="O113" s="53"/>
      <c r="P113" s="28"/>
      <c r="Q113" s="46"/>
      <c r="R113" s="28"/>
      <c r="S113" s="98"/>
      <c r="T113" s="98"/>
      <c r="U113" s="98"/>
      <c r="V113" s="98"/>
      <c r="W113" s="176" t="s">
        <v>97</v>
      </c>
      <c r="X113" s="177">
        <v>-0.74</v>
      </c>
      <c r="Y113" s="109">
        <v>0</v>
      </c>
      <c r="Z113" s="116" t="str">
        <f t="shared" si="6"/>
        <v/>
      </c>
      <c r="AA113" s="270" t="e">
        <f>Z113/X113</f>
        <v>#VALUE!</v>
      </c>
    </row>
    <row r="114" spans="1:27">
      <c r="A114" s="95"/>
      <c r="B114" s="93"/>
      <c r="C114" s="28"/>
      <c r="D114" s="17"/>
      <c r="E114" s="28"/>
      <c r="F114" s="17"/>
      <c r="G114" s="28"/>
      <c r="H114" s="17"/>
      <c r="I114" s="40"/>
      <c r="J114" s="18"/>
      <c r="K114" s="40"/>
      <c r="L114" s="18"/>
      <c r="M114" s="40"/>
      <c r="N114" s="28"/>
      <c r="O114" s="53"/>
      <c r="P114" s="28"/>
      <c r="Q114" s="46"/>
      <c r="R114" s="28"/>
      <c r="S114" s="98"/>
      <c r="T114" s="98"/>
      <c r="U114" s="98"/>
      <c r="V114" s="98"/>
      <c r="W114" s="163"/>
      <c r="X114" s="114"/>
      <c r="Y114" s="109"/>
      <c r="Z114" s="116"/>
      <c r="AA114" s="270"/>
    </row>
    <row r="115" spans="1:27">
      <c r="A115" s="93"/>
      <c r="B115" s="93"/>
      <c r="C115" s="28"/>
      <c r="D115" s="17"/>
      <c r="E115" s="28"/>
      <c r="F115" s="17"/>
      <c r="G115" s="28"/>
      <c r="H115" s="17"/>
      <c r="I115" s="40"/>
      <c r="J115" s="18"/>
      <c r="K115" s="40"/>
      <c r="L115" s="18"/>
      <c r="M115" s="40"/>
      <c r="N115" s="28"/>
      <c r="O115" s="53"/>
      <c r="Q115" s="46"/>
      <c r="R115" s="33"/>
      <c r="S115" s="98"/>
      <c r="T115" s="98"/>
      <c r="U115" s="98"/>
      <c r="V115" s="98"/>
      <c r="W115" s="163"/>
      <c r="X115" s="114"/>
      <c r="Y115" s="109"/>
      <c r="Z115" s="116" t="str">
        <f>IF(Y115=0,"",Y115-X115)</f>
        <v/>
      </c>
      <c r="AA115" s="270"/>
    </row>
    <row r="116" spans="1:27" ht="15.75">
      <c r="A116" s="70"/>
      <c r="B116" s="70"/>
      <c r="C116" s="25" t="s">
        <v>18</v>
      </c>
      <c r="D116" s="127" t="s">
        <v>18</v>
      </c>
      <c r="E116" s="25" t="s">
        <v>18</v>
      </c>
      <c r="F116" s="127" t="s">
        <v>18</v>
      </c>
      <c r="G116" s="25" t="s">
        <v>18</v>
      </c>
      <c r="H116" s="128" t="s">
        <v>18</v>
      </c>
      <c r="I116" s="37" t="s">
        <v>18</v>
      </c>
      <c r="J116" s="127" t="s">
        <v>18</v>
      </c>
      <c r="K116" s="25" t="s">
        <v>18</v>
      </c>
      <c r="L116" s="127" t="s">
        <v>18</v>
      </c>
      <c r="M116" s="25" t="s">
        <v>18</v>
      </c>
      <c r="N116" s="25" t="s">
        <v>29</v>
      </c>
      <c r="O116" s="49" t="s">
        <v>18</v>
      </c>
      <c r="P116" s="25" t="s">
        <v>29</v>
      </c>
      <c r="Q116" s="66" t="s">
        <v>18</v>
      </c>
      <c r="R116" s="25" t="s">
        <v>29</v>
      </c>
      <c r="S116" s="66" t="s">
        <v>18</v>
      </c>
      <c r="T116" s="66" t="s">
        <v>18</v>
      </c>
      <c r="U116" s="66" t="s">
        <v>18</v>
      </c>
      <c r="V116" s="66" t="s">
        <v>18</v>
      </c>
      <c r="W116" s="66"/>
      <c r="X116" s="66" t="s">
        <v>18</v>
      </c>
      <c r="Y116" s="66" t="s">
        <v>18</v>
      </c>
      <c r="Z116" s="66" t="s">
        <v>29</v>
      </c>
      <c r="AA116" s="265" t="s">
        <v>53</v>
      </c>
    </row>
    <row r="117" spans="1:27" s="262" customFormat="1" ht="15.75">
      <c r="A117" s="97" t="s">
        <v>0</v>
      </c>
      <c r="B117" s="97" t="s">
        <v>14</v>
      </c>
      <c r="C117" s="25" t="s">
        <v>15</v>
      </c>
      <c r="D117" s="5" t="s">
        <v>15</v>
      </c>
      <c r="E117" s="25" t="s">
        <v>15</v>
      </c>
      <c r="F117" s="5" t="s">
        <v>15</v>
      </c>
      <c r="G117" s="25" t="s">
        <v>15</v>
      </c>
      <c r="H117" s="6" t="s">
        <v>15</v>
      </c>
      <c r="I117" s="37" t="s">
        <v>15</v>
      </c>
      <c r="J117" s="5" t="s">
        <v>15</v>
      </c>
      <c r="K117" s="25" t="s">
        <v>15</v>
      </c>
      <c r="L117" s="5" t="s">
        <v>15</v>
      </c>
      <c r="M117" s="25" t="s">
        <v>15</v>
      </c>
      <c r="N117" s="25" t="s">
        <v>30</v>
      </c>
      <c r="O117" s="49" t="s">
        <v>15</v>
      </c>
      <c r="P117" s="25" t="s">
        <v>30</v>
      </c>
      <c r="Q117" s="66" t="s">
        <v>15</v>
      </c>
      <c r="R117" s="25" t="s">
        <v>30</v>
      </c>
      <c r="S117" s="66" t="s">
        <v>15</v>
      </c>
      <c r="T117" s="66" t="s">
        <v>15</v>
      </c>
      <c r="U117" s="66" t="s">
        <v>15</v>
      </c>
      <c r="V117" s="66" t="s">
        <v>15</v>
      </c>
      <c r="W117" s="66"/>
      <c r="X117" s="66" t="s">
        <v>15</v>
      </c>
      <c r="Y117" s="66" t="s">
        <v>15</v>
      </c>
      <c r="Z117" s="66" t="s">
        <v>30</v>
      </c>
      <c r="AA117" s="265" t="s">
        <v>54</v>
      </c>
    </row>
    <row r="118" spans="1:27" ht="15.75">
      <c r="A118" s="97" t="s">
        <v>1</v>
      </c>
      <c r="B118" s="97" t="s">
        <v>15</v>
      </c>
      <c r="C118" s="25" t="s">
        <v>19</v>
      </c>
      <c r="D118" s="5" t="s">
        <v>22</v>
      </c>
      <c r="E118" s="25" t="s">
        <v>23</v>
      </c>
      <c r="F118" s="5" t="s">
        <v>24</v>
      </c>
      <c r="G118" s="25" t="s">
        <v>25</v>
      </c>
      <c r="H118" s="6" t="s">
        <v>26</v>
      </c>
      <c r="I118" s="37" t="s">
        <v>27</v>
      </c>
      <c r="J118" s="5" t="s">
        <v>28</v>
      </c>
      <c r="K118" s="25">
        <v>2001</v>
      </c>
      <c r="L118" s="5">
        <v>2002</v>
      </c>
      <c r="M118" s="25">
        <v>2003</v>
      </c>
      <c r="N118" s="25" t="s">
        <v>31</v>
      </c>
      <c r="O118" s="50">
        <v>2004</v>
      </c>
      <c r="P118" s="47" t="s">
        <v>32</v>
      </c>
      <c r="Q118" s="67">
        <v>2005</v>
      </c>
      <c r="R118" s="47" t="s">
        <v>34</v>
      </c>
      <c r="S118" s="67">
        <v>2006</v>
      </c>
      <c r="T118" s="67">
        <v>2007</v>
      </c>
      <c r="U118" s="66">
        <v>2008</v>
      </c>
      <c r="V118" s="66">
        <v>2009</v>
      </c>
      <c r="W118" s="66"/>
      <c r="X118" s="66">
        <v>2019</v>
      </c>
      <c r="Y118" s="66">
        <v>2020</v>
      </c>
      <c r="Z118" s="25" t="s">
        <v>68</v>
      </c>
      <c r="AA118" s="266"/>
    </row>
    <row r="119" spans="1:27">
      <c r="A119" s="93"/>
      <c r="B119" s="93"/>
      <c r="C119" s="28"/>
      <c r="D119" s="17"/>
      <c r="E119" s="28"/>
      <c r="F119" s="17"/>
      <c r="G119" s="28"/>
      <c r="H119" s="17"/>
      <c r="I119" s="40"/>
      <c r="J119" s="18"/>
      <c r="K119" s="40"/>
      <c r="L119" s="18"/>
      <c r="M119" s="40"/>
      <c r="N119" s="28"/>
      <c r="O119" s="53"/>
      <c r="Q119" s="46"/>
      <c r="R119" s="33"/>
      <c r="S119" s="98"/>
      <c r="T119" s="98"/>
      <c r="U119" s="98"/>
      <c r="V119" s="98"/>
      <c r="W119" s="163"/>
      <c r="X119" s="114"/>
      <c r="Y119" s="109"/>
      <c r="Z119" s="117"/>
      <c r="AA119" s="267"/>
    </row>
    <row r="120" spans="1:27" ht="15.75">
      <c r="A120" s="258" t="s">
        <v>5</v>
      </c>
      <c r="B120" s="164" t="s">
        <v>8</v>
      </c>
      <c r="C120" s="165">
        <v>324420.47999999998</v>
      </c>
      <c r="D120" s="166">
        <v>400296.03</v>
      </c>
      <c r="E120" s="165">
        <v>455968.34</v>
      </c>
      <c r="F120" s="166">
        <v>447868.7</v>
      </c>
      <c r="G120" s="165">
        <v>480453.98</v>
      </c>
      <c r="H120" s="166">
        <v>487674.65</v>
      </c>
      <c r="I120" s="165">
        <v>549411.69999999995</v>
      </c>
      <c r="J120" s="166">
        <v>660515.14</v>
      </c>
      <c r="K120" s="165">
        <v>610086.79</v>
      </c>
      <c r="L120" s="166">
        <v>550988.52</v>
      </c>
      <c r="M120" s="165">
        <v>606123.28</v>
      </c>
      <c r="N120" s="167">
        <f>SUM(M120-L120)</f>
        <v>55134.760000000009</v>
      </c>
      <c r="O120" s="168">
        <v>575142.99</v>
      </c>
      <c r="P120" s="167">
        <f>SUM(O120-M120)</f>
        <v>-30980.290000000037</v>
      </c>
      <c r="Q120" s="169">
        <v>595612.5</v>
      </c>
      <c r="R120" s="167">
        <f>SUM(Q120-O120)</f>
        <v>20469.510000000009</v>
      </c>
      <c r="S120" s="170">
        <v>590460.61</v>
      </c>
      <c r="T120" s="170">
        <v>604410.99</v>
      </c>
      <c r="U120" s="170">
        <v>608753.28</v>
      </c>
      <c r="V120" s="170">
        <v>602641.93000000005</v>
      </c>
      <c r="W120" s="252"/>
      <c r="X120" s="253">
        <v>705816.07</v>
      </c>
      <c r="Y120" s="254">
        <v>753621.79</v>
      </c>
      <c r="Z120" s="255">
        <f>(Y120-X120)</f>
        <v>47805.720000000088</v>
      </c>
      <c r="AA120" s="268">
        <f t="shared" ref="AA120:AA142" si="8">Z120/X120</f>
        <v>6.7731130009550639E-2</v>
      </c>
    </row>
    <row r="121" spans="1:27">
      <c r="A121" s="161"/>
      <c r="B121" s="95"/>
      <c r="C121" s="30"/>
      <c r="D121" s="15"/>
      <c r="E121" s="30"/>
      <c r="F121" s="15"/>
      <c r="G121" s="30"/>
      <c r="H121" s="15"/>
      <c r="I121" s="42"/>
      <c r="J121" s="16"/>
      <c r="K121" s="42"/>
      <c r="L121" s="16"/>
      <c r="M121" s="42"/>
      <c r="N121" s="28"/>
      <c r="O121" s="53"/>
      <c r="P121" s="28"/>
      <c r="Q121" s="46"/>
      <c r="R121" s="28"/>
      <c r="S121" s="98"/>
      <c r="T121" s="98"/>
      <c r="U121" s="98"/>
      <c r="V121" s="98"/>
      <c r="W121" s="176" t="s">
        <v>75</v>
      </c>
      <c r="X121" s="177">
        <v>145684.75</v>
      </c>
      <c r="Y121" s="109">
        <v>150117.6</v>
      </c>
      <c r="Z121" s="116">
        <f t="shared" ref="Z121:Z143" si="9">IF(Y121=0,"",Y121-X121)</f>
        <v>4432.8500000000058</v>
      </c>
      <c r="AA121" s="270">
        <f t="shared" si="8"/>
        <v>3.0427687180710445E-2</v>
      </c>
    </row>
    <row r="122" spans="1:27">
      <c r="A122" s="161"/>
      <c r="B122" s="95"/>
      <c r="C122" s="30"/>
      <c r="D122" s="15"/>
      <c r="E122" s="30"/>
      <c r="F122" s="15"/>
      <c r="G122" s="30"/>
      <c r="H122" s="15"/>
      <c r="I122" s="42"/>
      <c r="J122" s="16"/>
      <c r="K122" s="42"/>
      <c r="L122" s="16"/>
      <c r="M122" s="42"/>
      <c r="N122" s="28"/>
      <c r="O122" s="53"/>
      <c r="P122" s="28"/>
      <c r="Q122" s="46"/>
      <c r="R122" s="28"/>
      <c r="S122" s="98"/>
      <c r="T122" s="98"/>
      <c r="U122" s="98"/>
      <c r="V122" s="98"/>
      <c r="W122" s="176" t="s">
        <v>76</v>
      </c>
      <c r="X122" s="177">
        <v>13992.48</v>
      </c>
      <c r="Y122" s="109">
        <v>8826.7900000000009</v>
      </c>
      <c r="Z122" s="116">
        <f t="shared" si="9"/>
        <v>-5165.6899999999987</v>
      </c>
      <c r="AA122" s="270">
        <f t="shared" si="8"/>
        <v>-0.36917615747887428</v>
      </c>
    </row>
    <row r="123" spans="1:27">
      <c r="A123" s="161"/>
      <c r="B123" s="95"/>
      <c r="C123" s="30"/>
      <c r="D123" s="15"/>
      <c r="E123" s="30"/>
      <c r="F123" s="15"/>
      <c r="G123" s="30"/>
      <c r="H123" s="15"/>
      <c r="I123" s="42"/>
      <c r="J123" s="16"/>
      <c r="K123" s="42"/>
      <c r="L123" s="16"/>
      <c r="M123" s="42"/>
      <c r="N123" s="28"/>
      <c r="O123" s="53"/>
      <c r="P123" s="28"/>
      <c r="Q123" s="46"/>
      <c r="R123" s="28"/>
      <c r="S123" s="98"/>
      <c r="T123" s="98"/>
      <c r="U123" s="98"/>
      <c r="V123" s="98"/>
      <c r="W123" s="176" t="s">
        <v>77</v>
      </c>
      <c r="X123" s="177">
        <v>141640.99</v>
      </c>
      <c r="Y123" s="109">
        <v>163102.5</v>
      </c>
      <c r="Z123" s="116">
        <f t="shared" si="9"/>
        <v>21461.510000000009</v>
      </c>
      <c r="AA123" s="270">
        <f t="shared" si="8"/>
        <v>0.15152047440504343</v>
      </c>
    </row>
    <row r="124" spans="1:27">
      <c r="A124" s="161"/>
      <c r="B124" s="95"/>
      <c r="C124" s="30"/>
      <c r="D124" s="15"/>
      <c r="E124" s="30"/>
      <c r="F124" s="15"/>
      <c r="G124" s="30"/>
      <c r="H124" s="15"/>
      <c r="I124" s="42"/>
      <c r="J124" s="16"/>
      <c r="K124" s="42"/>
      <c r="L124" s="16"/>
      <c r="M124" s="42"/>
      <c r="N124" s="28"/>
      <c r="O124" s="53"/>
      <c r="P124" s="28"/>
      <c r="Q124" s="46"/>
      <c r="R124" s="28"/>
      <c r="S124" s="98"/>
      <c r="T124" s="98"/>
      <c r="U124" s="98"/>
      <c r="V124" s="98"/>
      <c r="W124" s="176" t="s">
        <v>78</v>
      </c>
      <c r="X124" s="177">
        <v>12209.96</v>
      </c>
      <c r="Y124" s="109">
        <v>17273.36</v>
      </c>
      <c r="Z124" s="116">
        <f t="shared" si="9"/>
        <v>5063.4000000000015</v>
      </c>
      <c r="AA124" s="270">
        <f t="shared" si="8"/>
        <v>0.41469423323254145</v>
      </c>
    </row>
    <row r="125" spans="1:27">
      <c r="A125" s="161"/>
      <c r="B125" s="95"/>
      <c r="C125" s="30"/>
      <c r="D125" s="15"/>
      <c r="E125" s="30"/>
      <c r="F125" s="15"/>
      <c r="G125" s="30"/>
      <c r="H125" s="15"/>
      <c r="I125" s="42"/>
      <c r="J125" s="16"/>
      <c r="K125" s="42"/>
      <c r="L125" s="16"/>
      <c r="M125" s="42"/>
      <c r="N125" s="28"/>
      <c r="O125" s="53"/>
      <c r="P125" s="28"/>
      <c r="Q125" s="46"/>
      <c r="R125" s="28"/>
      <c r="S125" s="98"/>
      <c r="T125" s="98"/>
      <c r="U125" s="98"/>
      <c r="V125" s="98"/>
      <c r="W125" s="176" t="s">
        <v>79</v>
      </c>
      <c r="X125" s="177">
        <v>114902.1</v>
      </c>
      <c r="Y125" s="109">
        <v>123568.96000000001</v>
      </c>
      <c r="Z125" s="116">
        <f t="shared" si="9"/>
        <v>8666.86</v>
      </c>
      <c r="AA125" s="270">
        <f t="shared" si="8"/>
        <v>7.5428212365135194E-2</v>
      </c>
    </row>
    <row r="126" spans="1:27">
      <c r="A126" s="161"/>
      <c r="B126" s="95"/>
      <c r="C126" s="30"/>
      <c r="D126" s="15"/>
      <c r="E126" s="30"/>
      <c r="F126" s="15"/>
      <c r="G126" s="30"/>
      <c r="H126" s="15"/>
      <c r="I126" s="42"/>
      <c r="J126" s="16"/>
      <c r="K126" s="42"/>
      <c r="L126" s="16"/>
      <c r="M126" s="42"/>
      <c r="N126" s="28"/>
      <c r="O126" s="53"/>
      <c r="P126" s="28"/>
      <c r="Q126" s="46"/>
      <c r="R126" s="28"/>
      <c r="S126" s="98"/>
      <c r="T126" s="98"/>
      <c r="U126" s="98"/>
      <c r="V126" s="98"/>
      <c r="W126" s="176" t="s">
        <v>80</v>
      </c>
      <c r="X126" s="177">
        <v>1196.28</v>
      </c>
      <c r="Y126" s="109">
        <v>1595.45</v>
      </c>
      <c r="Z126" s="116">
        <f t="shared" si="9"/>
        <v>399.17000000000007</v>
      </c>
      <c r="AA126" s="270">
        <f t="shared" si="8"/>
        <v>0.33367606246029363</v>
      </c>
    </row>
    <row r="127" spans="1:27">
      <c r="A127" s="161"/>
      <c r="B127" s="95"/>
      <c r="C127" s="30"/>
      <c r="D127" s="15"/>
      <c r="E127" s="30"/>
      <c r="F127" s="15"/>
      <c r="G127" s="30"/>
      <c r="H127" s="15"/>
      <c r="I127" s="42"/>
      <c r="J127" s="16"/>
      <c r="K127" s="42"/>
      <c r="L127" s="16"/>
      <c r="M127" s="42"/>
      <c r="N127" s="28"/>
      <c r="O127" s="53"/>
      <c r="P127" s="28"/>
      <c r="Q127" s="46"/>
      <c r="R127" s="28"/>
      <c r="S127" s="98"/>
      <c r="T127" s="98"/>
      <c r="U127" s="98"/>
      <c r="V127" s="98"/>
      <c r="W127" s="176" t="s">
        <v>81</v>
      </c>
      <c r="X127" s="177">
        <v>4136.92</v>
      </c>
      <c r="Y127" s="109">
        <v>4778.51</v>
      </c>
      <c r="Z127" s="116">
        <f t="shared" si="9"/>
        <v>641.59000000000015</v>
      </c>
      <c r="AA127" s="270">
        <f t="shared" si="8"/>
        <v>0.15508881003258465</v>
      </c>
    </row>
    <row r="128" spans="1:27">
      <c r="A128" s="161"/>
      <c r="B128" s="95"/>
      <c r="C128" s="30"/>
      <c r="D128" s="15"/>
      <c r="E128" s="30"/>
      <c r="F128" s="15"/>
      <c r="G128" s="30"/>
      <c r="H128" s="15"/>
      <c r="I128" s="42"/>
      <c r="J128" s="16"/>
      <c r="K128" s="42"/>
      <c r="L128" s="16"/>
      <c r="M128" s="42"/>
      <c r="N128" s="28"/>
      <c r="O128" s="53"/>
      <c r="P128" s="28"/>
      <c r="Q128" s="46"/>
      <c r="R128" s="28"/>
      <c r="S128" s="98"/>
      <c r="T128" s="98"/>
      <c r="U128" s="98"/>
      <c r="V128" s="98"/>
      <c r="W128" s="176" t="s">
        <v>82</v>
      </c>
      <c r="X128" s="177">
        <v>1186.9100000000001</v>
      </c>
      <c r="Y128" s="109">
        <v>713.01</v>
      </c>
      <c r="Z128" s="116">
        <f t="shared" si="9"/>
        <v>-473.90000000000009</v>
      </c>
      <c r="AA128" s="270">
        <f t="shared" si="8"/>
        <v>-0.39927205938108201</v>
      </c>
    </row>
    <row r="129" spans="1:27">
      <c r="A129" s="161"/>
      <c r="B129" s="95"/>
      <c r="C129" s="30"/>
      <c r="D129" s="15"/>
      <c r="E129" s="30"/>
      <c r="F129" s="15"/>
      <c r="G129" s="30"/>
      <c r="H129" s="15"/>
      <c r="I129" s="42"/>
      <c r="J129" s="16"/>
      <c r="K129" s="42"/>
      <c r="L129" s="16"/>
      <c r="M129" s="42"/>
      <c r="N129" s="28"/>
      <c r="O129" s="53"/>
      <c r="P129" s="28"/>
      <c r="Q129" s="46"/>
      <c r="R129" s="28"/>
      <c r="S129" s="98"/>
      <c r="T129" s="98"/>
      <c r="U129" s="98"/>
      <c r="V129" s="98"/>
      <c r="W129" s="176" t="s">
        <v>83</v>
      </c>
      <c r="X129" s="177">
        <v>2026.37</v>
      </c>
      <c r="Y129" s="109">
        <v>1827.47</v>
      </c>
      <c r="Z129" s="116">
        <f t="shared" si="9"/>
        <v>-198.89999999999986</v>
      </c>
      <c r="AA129" s="270">
        <f t="shared" si="8"/>
        <v>-9.8155815571687247E-2</v>
      </c>
    </row>
    <row r="130" spans="1:27">
      <c r="A130" s="161"/>
      <c r="B130" s="95"/>
      <c r="C130" s="30"/>
      <c r="D130" s="15"/>
      <c r="E130" s="30"/>
      <c r="F130" s="15"/>
      <c r="G130" s="30"/>
      <c r="H130" s="15"/>
      <c r="I130" s="42"/>
      <c r="J130" s="16"/>
      <c r="K130" s="42"/>
      <c r="L130" s="16"/>
      <c r="M130" s="42"/>
      <c r="N130" s="28"/>
      <c r="O130" s="53"/>
      <c r="P130" s="28"/>
      <c r="Q130" s="46"/>
      <c r="R130" s="28"/>
      <c r="S130" s="98"/>
      <c r="T130" s="98"/>
      <c r="U130" s="98"/>
      <c r="V130" s="98"/>
      <c r="W130" s="176" t="s">
        <v>84</v>
      </c>
      <c r="X130" s="177">
        <v>846.99</v>
      </c>
      <c r="Y130" s="109">
        <v>4598.01</v>
      </c>
      <c r="Z130" s="116">
        <f t="shared" si="9"/>
        <v>3751.0200000000004</v>
      </c>
      <c r="AA130" s="270">
        <f t="shared" si="8"/>
        <v>4.4286473275953675</v>
      </c>
    </row>
    <row r="131" spans="1:27">
      <c r="A131" s="161"/>
      <c r="B131" s="95"/>
      <c r="C131" s="30"/>
      <c r="D131" s="15"/>
      <c r="E131" s="30"/>
      <c r="F131" s="15"/>
      <c r="G131" s="30"/>
      <c r="H131" s="15"/>
      <c r="I131" s="42"/>
      <c r="J131" s="16"/>
      <c r="K131" s="42"/>
      <c r="L131" s="16"/>
      <c r="M131" s="42"/>
      <c r="N131" s="28"/>
      <c r="O131" s="53"/>
      <c r="P131" s="28"/>
      <c r="Q131" s="46"/>
      <c r="R131" s="28"/>
      <c r="S131" s="98"/>
      <c r="T131" s="98"/>
      <c r="U131" s="98"/>
      <c r="V131" s="98"/>
      <c r="W131" s="176" t="s">
        <v>85</v>
      </c>
      <c r="X131" s="177">
        <v>3487.07</v>
      </c>
      <c r="Y131" s="109">
        <v>39.15</v>
      </c>
      <c r="Z131" s="116">
        <f t="shared" si="9"/>
        <v>-3447.92</v>
      </c>
      <c r="AA131" s="270">
        <f t="shared" si="8"/>
        <v>-0.98877280926393785</v>
      </c>
    </row>
    <row r="132" spans="1:27">
      <c r="A132" s="161"/>
      <c r="B132" s="95"/>
      <c r="C132" s="30"/>
      <c r="D132" s="15"/>
      <c r="E132" s="30"/>
      <c r="F132" s="15"/>
      <c r="G132" s="30"/>
      <c r="H132" s="15"/>
      <c r="I132" s="42"/>
      <c r="J132" s="16"/>
      <c r="K132" s="42"/>
      <c r="L132" s="16"/>
      <c r="M132" s="42"/>
      <c r="N132" s="28"/>
      <c r="O132" s="53"/>
      <c r="P132" s="28"/>
      <c r="Q132" s="46"/>
      <c r="R132" s="28"/>
      <c r="S132" s="98"/>
      <c r="T132" s="98"/>
      <c r="U132" s="98"/>
      <c r="V132" s="98"/>
      <c r="W132" s="176" t="s">
        <v>86</v>
      </c>
      <c r="X132" s="177">
        <v>2866.33</v>
      </c>
      <c r="Y132" s="109">
        <v>4903.09</v>
      </c>
      <c r="Z132" s="116">
        <f t="shared" si="9"/>
        <v>2036.7600000000002</v>
      </c>
      <c r="AA132" s="270">
        <f t="shared" si="8"/>
        <v>0.71058112638809912</v>
      </c>
    </row>
    <row r="133" spans="1:27">
      <c r="A133" s="161"/>
      <c r="B133" s="95"/>
      <c r="C133" s="30"/>
      <c r="D133" s="15"/>
      <c r="E133" s="30"/>
      <c r="F133" s="15"/>
      <c r="G133" s="30"/>
      <c r="H133" s="15"/>
      <c r="I133" s="42"/>
      <c r="J133" s="16"/>
      <c r="K133" s="42"/>
      <c r="L133" s="16"/>
      <c r="M133" s="42"/>
      <c r="N133" s="28"/>
      <c r="O133" s="53"/>
      <c r="P133" s="28"/>
      <c r="Q133" s="46"/>
      <c r="R133" s="28"/>
      <c r="S133" s="98"/>
      <c r="T133" s="98"/>
      <c r="U133" s="98"/>
      <c r="V133" s="98"/>
      <c r="W133" s="176" t="s">
        <v>87</v>
      </c>
      <c r="X133" s="177">
        <v>208090.36</v>
      </c>
      <c r="Y133" s="109">
        <v>210952.77</v>
      </c>
      <c r="Z133" s="116">
        <f t="shared" si="9"/>
        <v>2862.4100000000035</v>
      </c>
      <c r="AA133" s="270">
        <f t="shared" si="8"/>
        <v>1.3755610783699945E-2</v>
      </c>
    </row>
    <row r="134" spans="1:27">
      <c r="A134" s="161"/>
      <c r="B134" s="95"/>
      <c r="C134" s="30"/>
      <c r="D134" s="15"/>
      <c r="E134" s="30"/>
      <c r="F134" s="15"/>
      <c r="G134" s="30"/>
      <c r="H134" s="15"/>
      <c r="I134" s="42"/>
      <c r="J134" s="16"/>
      <c r="K134" s="42"/>
      <c r="L134" s="16"/>
      <c r="M134" s="42"/>
      <c r="N134" s="28"/>
      <c r="O134" s="53"/>
      <c r="P134" s="28"/>
      <c r="Q134" s="46"/>
      <c r="R134" s="28"/>
      <c r="S134" s="98"/>
      <c r="T134" s="98"/>
      <c r="U134" s="98"/>
      <c r="V134" s="98"/>
      <c r="W134" s="176" t="s">
        <v>88</v>
      </c>
      <c r="X134" s="177">
        <v>245.95</v>
      </c>
      <c r="Y134" s="109">
        <v>8479.08</v>
      </c>
      <c r="Z134" s="116">
        <f t="shared" si="9"/>
        <v>8233.1299999999992</v>
      </c>
      <c r="AA134" s="270">
        <f t="shared" si="8"/>
        <v>33.474811953649116</v>
      </c>
    </row>
    <row r="135" spans="1:27">
      <c r="A135" s="161"/>
      <c r="B135" s="95"/>
      <c r="C135" s="30"/>
      <c r="D135" s="15"/>
      <c r="E135" s="30"/>
      <c r="F135" s="15"/>
      <c r="G135" s="30"/>
      <c r="H135" s="15"/>
      <c r="I135" s="42"/>
      <c r="J135" s="16"/>
      <c r="K135" s="42"/>
      <c r="L135" s="16"/>
      <c r="M135" s="42"/>
      <c r="N135" s="28"/>
      <c r="O135" s="53"/>
      <c r="P135" s="28"/>
      <c r="Q135" s="46"/>
      <c r="R135" s="28"/>
      <c r="S135" s="98"/>
      <c r="T135" s="98"/>
      <c r="U135" s="98"/>
      <c r="V135" s="98"/>
      <c r="W135" s="176" t="s">
        <v>89</v>
      </c>
      <c r="X135" s="177">
        <v>1981.87</v>
      </c>
      <c r="Y135" s="109">
        <v>4415.62</v>
      </c>
      <c r="Z135" s="116">
        <f t="shared" si="9"/>
        <v>2433.75</v>
      </c>
      <c r="AA135" s="270">
        <f t="shared" si="8"/>
        <v>1.228006882388855</v>
      </c>
    </row>
    <row r="136" spans="1:27">
      <c r="A136" s="161"/>
      <c r="B136" s="95"/>
      <c r="C136" s="30"/>
      <c r="D136" s="15"/>
      <c r="E136" s="30"/>
      <c r="F136" s="15"/>
      <c r="G136" s="30"/>
      <c r="H136" s="15"/>
      <c r="I136" s="42"/>
      <c r="J136" s="16"/>
      <c r="K136" s="42"/>
      <c r="L136" s="16"/>
      <c r="M136" s="42"/>
      <c r="N136" s="28"/>
      <c r="O136" s="53"/>
      <c r="P136" s="28"/>
      <c r="Q136" s="46"/>
      <c r="R136" s="28"/>
      <c r="S136" s="98"/>
      <c r="T136" s="98"/>
      <c r="U136" s="98"/>
      <c r="V136" s="98"/>
      <c r="W136" s="176" t="s">
        <v>90</v>
      </c>
      <c r="X136" s="251" t="s">
        <v>98</v>
      </c>
      <c r="Y136" s="109" t="s">
        <v>98</v>
      </c>
      <c r="Z136" s="116">
        <f t="shared" si="9"/>
        <v>0</v>
      </c>
      <c r="AA136" s="270" t="e">
        <f t="shared" si="8"/>
        <v>#DIV/0!</v>
      </c>
    </row>
    <row r="137" spans="1:27">
      <c r="A137" s="161"/>
      <c r="B137" s="95"/>
      <c r="C137" s="30"/>
      <c r="D137" s="15"/>
      <c r="E137" s="30"/>
      <c r="F137" s="15"/>
      <c r="G137" s="30"/>
      <c r="H137" s="15"/>
      <c r="I137" s="42"/>
      <c r="J137" s="16"/>
      <c r="K137" s="42"/>
      <c r="L137" s="16"/>
      <c r="M137" s="42"/>
      <c r="N137" s="28"/>
      <c r="O137" s="53"/>
      <c r="P137" s="28"/>
      <c r="Q137" s="46"/>
      <c r="R137" s="28"/>
      <c r="S137" s="98"/>
      <c r="T137" s="98"/>
      <c r="U137" s="98"/>
      <c r="V137" s="98"/>
      <c r="W137" s="176" t="s">
        <v>91</v>
      </c>
      <c r="X137" s="251" t="s">
        <v>98</v>
      </c>
      <c r="Y137" s="109" t="s">
        <v>98</v>
      </c>
      <c r="Z137" s="116">
        <f t="shared" si="9"/>
        <v>0</v>
      </c>
      <c r="AA137" s="270" t="e">
        <f t="shared" si="8"/>
        <v>#DIV/0!</v>
      </c>
    </row>
    <row r="138" spans="1:27">
      <c r="A138" s="161"/>
      <c r="B138" s="95"/>
      <c r="C138" s="30"/>
      <c r="D138" s="15"/>
      <c r="E138" s="30"/>
      <c r="F138" s="15"/>
      <c r="G138" s="30"/>
      <c r="H138" s="15"/>
      <c r="I138" s="42"/>
      <c r="J138" s="16"/>
      <c r="K138" s="42"/>
      <c r="L138" s="16"/>
      <c r="M138" s="42"/>
      <c r="N138" s="28"/>
      <c r="O138" s="53"/>
      <c r="P138" s="28"/>
      <c r="Q138" s="46"/>
      <c r="R138" s="28"/>
      <c r="S138" s="98"/>
      <c r="T138" s="98"/>
      <c r="U138" s="98"/>
      <c r="V138" s="98"/>
      <c r="W138" s="176" t="s">
        <v>92</v>
      </c>
      <c r="X138" s="177">
        <v>114.37</v>
      </c>
      <c r="Y138" s="109">
        <v>179.01</v>
      </c>
      <c r="Z138" s="116">
        <f t="shared" si="9"/>
        <v>64.639999999999986</v>
      </c>
      <c r="AA138" s="270">
        <f t="shared" si="8"/>
        <v>0.56518317740666246</v>
      </c>
    </row>
    <row r="139" spans="1:27">
      <c r="A139" s="161"/>
      <c r="B139" s="95"/>
      <c r="C139" s="30"/>
      <c r="D139" s="15"/>
      <c r="E139" s="30"/>
      <c r="F139" s="15"/>
      <c r="G139" s="30"/>
      <c r="H139" s="15"/>
      <c r="I139" s="42"/>
      <c r="J139" s="16"/>
      <c r="K139" s="42"/>
      <c r="L139" s="16"/>
      <c r="M139" s="42"/>
      <c r="N139" s="28"/>
      <c r="O139" s="53"/>
      <c r="P139" s="28"/>
      <c r="Q139" s="46"/>
      <c r="R139" s="28"/>
      <c r="S139" s="98"/>
      <c r="T139" s="98"/>
      <c r="U139" s="98"/>
      <c r="V139" s="98"/>
      <c r="W139" s="176" t="s">
        <v>93</v>
      </c>
      <c r="X139" s="251" t="s">
        <v>98</v>
      </c>
      <c r="Y139" s="109" t="s">
        <v>98</v>
      </c>
      <c r="Z139" s="116">
        <f t="shared" si="9"/>
        <v>0</v>
      </c>
      <c r="AA139" s="270" t="e">
        <f t="shared" si="8"/>
        <v>#DIV/0!</v>
      </c>
    </row>
    <row r="140" spans="1:27">
      <c r="A140" s="161"/>
      <c r="B140" s="95"/>
      <c r="C140" s="30"/>
      <c r="D140" s="15"/>
      <c r="E140" s="30"/>
      <c r="F140" s="15"/>
      <c r="G140" s="30"/>
      <c r="H140" s="15"/>
      <c r="I140" s="42"/>
      <c r="J140" s="16"/>
      <c r="K140" s="42"/>
      <c r="L140" s="16"/>
      <c r="M140" s="42"/>
      <c r="N140" s="28"/>
      <c r="O140" s="53"/>
      <c r="P140" s="28"/>
      <c r="Q140" s="46"/>
      <c r="R140" s="28"/>
      <c r="S140" s="98"/>
      <c r="T140" s="98"/>
      <c r="U140" s="98"/>
      <c r="V140" s="98"/>
      <c r="W140" s="176" t="s">
        <v>94</v>
      </c>
      <c r="X140" s="177">
        <v>58256.21</v>
      </c>
      <c r="Y140" s="109">
        <v>56138.75</v>
      </c>
      <c r="Z140" s="116">
        <f t="shared" si="9"/>
        <v>-2117.4599999999991</v>
      </c>
      <c r="AA140" s="270">
        <f t="shared" si="8"/>
        <v>-3.6347369662393061E-2</v>
      </c>
    </row>
    <row r="141" spans="1:27">
      <c r="A141" s="161"/>
      <c r="B141" s="95"/>
      <c r="C141" s="30"/>
      <c r="D141" s="15"/>
      <c r="E141" s="30"/>
      <c r="F141" s="15"/>
      <c r="G141" s="30"/>
      <c r="H141" s="15"/>
      <c r="I141" s="42"/>
      <c r="J141" s="16"/>
      <c r="K141" s="42"/>
      <c r="L141" s="16"/>
      <c r="M141" s="42"/>
      <c r="N141" s="28"/>
      <c r="O141" s="53"/>
      <c r="P141" s="28"/>
      <c r="Q141" s="46"/>
      <c r="R141" s="28"/>
      <c r="S141" s="98"/>
      <c r="T141" s="98"/>
      <c r="U141" s="98"/>
      <c r="V141" s="98"/>
      <c r="W141" s="176" t="s">
        <v>95</v>
      </c>
      <c r="X141" s="177">
        <v>195.89</v>
      </c>
      <c r="Y141" s="109" t="s">
        <v>98</v>
      </c>
      <c r="Z141" s="116">
        <f t="shared" si="9"/>
        <v>-195.89</v>
      </c>
      <c r="AA141" s="270">
        <f t="shared" si="8"/>
        <v>-1</v>
      </c>
    </row>
    <row r="142" spans="1:27">
      <c r="A142" s="161"/>
      <c r="B142" s="95"/>
      <c r="C142" s="30"/>
      <c r="D142" s="15"/>
      <c r="E142" s="30"/>
      <c r="F142" s="15"/>
      <c r="G142" s="30"/>
      <c r="H142" s="15"/>
      <c r="I142" s="42"/>
      <c r="J142" s="16"/>
      <c r="K142" s="42"/>
      <c r="L142" s="16"/>
      <c r="M142" s="42"/>
      <c r="N142" s="28"/>
      <c r="O142" s="53"/>
      <c r="P142" s="28"/>
      <c r="Q142" s="46"/>
      <c r="R142" s="28"/>
      <c r="S142" s="98"/>
      <c r="T142" s="98"/>
      <c r="U142" s="98"/>
      <c r="V142" s="98"/>
      <c r="W142" s="176" t="s">
        <v>96</v>
      </c>
      <c r="X142" s="251" t="s">
        <v>98</v>
      </c>
      <c r="Y142" s="109" t="s">
        <v>98</v>
      </c>
      <c r="Z142" s="116">
        <f t="shared" si="9"/>
        <v>0</v>
      </c>
      <c r="AA142" s="270" t="e">
        <f t="shared" si="8"/>
        <v>#DIV/0!</v>
      </c>
    </row>
    <row r="143" spans="1:27">
      <c r="A143" s="161"/>
      <c r="B143" s="95"/>
      <c r="C143" s="30"/>
      <c r="D143" s="15"/>
      <c r="E143" s="30"/>
      <c r="F143" s="15"/>
      <c r="G143" s="30"/>
      <c r="H143" s="15"/>
      <c r="I143" s="42"/>
      <c r="J143" s="16"/>
      <c r="K143" s="42"/>
      <c r="L143" s="16"/>
      <c r="M143" s="42"/>
      <c r="N143" s="28"/>
      <c r="O143" s="53"/>
      <c r="P143" s="28"/>
      <c r="Q143" s="46"/>
      <c r="R143" s="28"/>
      <c r="S143" s="98"/>
      <c r="T143" s="98"/>
      <c r="U143" s="98"/>
      <c r="V143" s="98"/>
      <c r="W143" s="176" t="s">
        <v>97</v>
      </c>
      <c r="X143" s="177">
        <v>0.74</v>
      </c>
      <c r="Y143" s="109" t="s">
        <v>98</v>
      </c>
      <c r="Z143" s="116">
        <f t="shared" si="9"/>
        <v>-0.74</v>
      </c>
      <c r="AA143" s="270">
        <f>Z143/X143</f>
        <v>-1</v>
      </c>
    </row>
    <row r="144" spans="1:27">
      <c r="A144" s="95"/>
      <c r="B144" s="93"/>
      <c r="C144" s="28"/>
      <c r="D144" s="17"/>
      <c r="E144" s="28"/>
      <c r="F144" s="17"/>
      <c r="G144" s="28"/>
      <c r="H144" s="17"/>
      <c r="I144" s="40"/>
      <c r="J144" s="18"/>
      <c r="K144" s="40"/>
      <c r="L144" s="18"/>
      <c r="M144" s="40"/>
      <c r="N144" s="28"/>
      <c r="O144" s="53"/>
      <c r="P144" s="28"/>
      <c r="Q144" s="46"/>
      <c r="R144" s="28"/>
      <c r="S144" s="98"/>
      <c r="T144" s="98"/>
      <c r="U144" s="98"/>
      <c r="V144" s="98"/>
      <c r="W144" s="163"/>
      <c r="X144" s="114"/>
      <c r="Y144" s="109"/>
      <c r="Z144" s="116"/>
      <c r="AA144" s="270"/>
    </row>
    <row r="145" spans="1:27">
      <c r="A145" s="93"/>
      <c r="B145" s="95"/>
      <c r="C145" s="30"/>
      <c r="D145" s="15"/>
      <c r="E145" s="30"/>
      <c r="F145" s="15"/>
      <c r="G145" s="30"/>
      <c r="H145" s="15"/>
      <c r="I145" s="42"/>
      <c r="J145" s="16"/>
      <c r="K145" s="42"/>
      <c r="L145" s="16"/>
      <c r="M145" s="42"/>
      <c r="N145" s="28"/>
      <c r="O145" s="53"/>
      <c r="Q145" s="46"/>
      <c r="R145" s="33"/>
      <c r="S145" s="98"/>
      <c r="T145" s="98"/>
      <c r="U145" s="98"/>
      <c r="V145" s="98"/>
      <c r="W145" s="163"/>
      <c r="X145" s="114"/>
      <c r="Y145" s="109"/>
      <c r="Z145" s="117"/>
      <c r="AA145" s="267"/>
    </row>
    <row r="146" spans="1:27" s="262" customFormat="1" ht="15.75">
      <c r="A146" s="164" t="s">
        <v>6</v>
      </c>
      <c r="B146" s="164" t="s">
        <v>9</v>
      </c>
      <c r="C146" s="165">
        <v>375154.84</v>
      </c>
      <c r="D146" s="166">
        <v>424532.22</v>
      </c>
      <c r="E146" s="165">
        <v>453178.72</v>
      </c>
      <c r="F146" s="166">
        <v>472897.14</v>
      </c>
      <c r="G146" s="165">
        <v>511503.5</v>
      </c>
      <c r="H146" s="166">
        <v>505374.57</v>
      </c>
      <c r="I146" s="165">
        <v>564306</v>
      </c>
      <c r="J146" s="166">
        <v>538685.06999999995</v>
      </c>
      <c r="K146" s="165">
        <v>619581.73</v>
      </c>
      <c r="L146" s="166">
        <v>689919.99</v>
      </c>
      <c r="M146" s="165">
        <v>685599.53</v>
      </c>
      <c r="N146" s="167">
        <f>SUM(M146-L146)</f>
        <v>-4320.4599999999627</v>
      </c>
      <c r="O146" s="168">
        <v>753757.89</v>
      </c>
      <c r="P146" s="167">
        <f>SUM(O146-M146)</f>
        <v>68158.359999999986</v>
      </c>
      <c r="Q146" s="169">
        <v>715499.05</v>
      </c>
      <c r="R146" s="167">
        <f>SUM(Q146-O146)</f>
        <v>-38258.839999999967</v>
      </c>
      <c r="S146" s="170">
        <v>687709.79</v>
      </c>
      <c r="T146" s="170">
        <v>779690.2</v>
      </c>
      <c r="U146" s="170">
        <v>717525.61</v>
      </c>
      <c r="V146" s="170">
        <v>662359.05000000005</v>
      </c>
      <c r="W146" s="252"/>
      <c r="X146" s="253">
        <v>970931.63</v>
      </c>
      <c r="Y146" s="254">
        <v>896699.99</v>
      </c>
      <c r="Z146" s="255"/>
      <c r="AA146" s="268"/>
    </row>
    <row r="147" spans="1:27">
      <c r="A147" s="161"/>
      <c r="B147" s="95"/>
      <c r="C147" s="30"/>
      <c r="D147" s="15"/>
      <c r="E147" s="30"/>
      <c r="F147" s="15"/>
      <c r="G147" s="30"/>
      <c r="H147" s="15"/>
      <c r="I147" s="42"/>
      <c r="J147" s="16"/>
      <c r="K147" s="42"/>
      <c r="L147" s="16"/>
      <c r="M147" s="42"/>
      <c r="N147" s="28"/>
      <c r="O147" s="53"/>
      <c r="P147" s="28"/>
      <c r="Q147" s="46"/>
      <c r="R147" s="28"/>
      <c r="S147" s="98"/>
      <c r="T147" s="98"/>
      <c r="U147" s="98"/>
      <c r="V147" s="98"/>
      <c r="W147" s="176" t="s">
        <v>75</v>
      </c>
      <c r="X147" s="177">
        <v>181743.27</v>
      </c>
      <c r="Y147" s="109">
        <v>172824.3</v>
      </c>
      <c r="Z147" s="116">
        <f t="shared" ref="Z147:Z169" si="10">IF(Y147=0,"",Y147-X147)</f>
        <v>-8918.9700000000012</v>
      </c>
      <c r="AA147" s="270">
        <f t="shared" ref="AA147:AA168" si="11">Z147/X147</f>
        <v>-4.9074554452552779E-2</v>
      </c>
    </row>
    <row r="148" spans="1:27">
      <c r="A148" s="161"/>
      <c r="B148" s="95"/>
      <c r="C148" s="30"/>
      <c r="D148" s="15"/>
      <c r="E148" s="30"/>
      <c r="F148" s="15"/>
      <c r="G148" s="30"/>
      <c r="H148" s="15"/>
      <c r="I148" s="42"/>
      <c r="J148" s="16"/>
      <c r="K148" s="42"/>
      <c r="L148" s="16"/>
      <c r="M148" s="42"/>
      <c r="N148" s="28"/>
      <c r="O148" s="53"/>
      <c r="P148" s="28"/>
      <c r="Q148" s="46"/>
      <c r="R148" s="28"/>
      <c r="S148" s="98"/>
      <c r="T148" s="98"/>
      <c r="U148" s="98"/>
      <c r="V148" s="98"/>
      <c r="W148" s="176" t="s">
        <v>76</v>
      </c>
      <c r="X148" s="177">
        <v>9340.18</v>
      </c>
      <c r="Y148" s="109">
        <v>8556.74</v>
      </c>
      <c r="Z148" s="116">
        <f t="shared" si="10"/>
        <v>-783.44000000000051</v>
      </c>
      <c r="AA148" s="270">
        <f t="shared" si="11"/>
        <v>-8.3878469151558152E-2</v>
      </c>
    </row>
    <row r="149" spans="1:27">
      <c r="A149" s="161"/>
      <c r="B149" s="95"/>
      <c r="C149" s="30"/>
      <c r="D149" s="15"/>
      <c r="E149" s="30"/>
      <c r="F149" s="15"/>
      <c r="G149" s="30"/>
      <c r="H149" s="15"/>
      <c r="I149" s="42"/>
      <c r="J149" s="16"/>
      <c r="K149" s="42"/>
      <c r="L149" s="16"/>
      <c r="M149" s="42"/>
      <c r="N149" s="28"/>
      <c r="O149" s="53"/>
      <c r="P149" s="28"/>
      <c r="Q149" s="46"/>
      <c r="R149" s="28"/>
      <c r="S149" s="98"/>
      <c r="T149" s="98"/>
      <c r="U149" s="98"/>
      <c r="V149" s="98"/>
      <c r="W149" s="176" t="s">
        <v>77</v>
      </c>
      <c r="X149" s="177">
        <v>142416.76999999999</v>
      </c>
      <c r="Y149" s="109">
        <v>192379.58</v>
      </c>
      <c r="Z149" s="116">
        <f t="shared" si="10"/>
        <v>49962.81</v>
      </c>
      <c r="AA149" s="270">
        <f t="shared" si="11"/>
        <v>0.35082111467631233</v>
      </c>
    </row>
    <row r="150" spans="1:27">
      <c r="A150" s="161"/>
      <c r="B150" s="95"/>
      <c r="C150" s="30"/>
      <c r="D150" s="15"/>
      <c r="E150" s="30"/>
      <c r="F150" s="15"/>
      <c r="G150" s="30"/>
      <c r="H150" s="15"/>
      <c r="I150" s="42"/>
      <c r="J150" s="16"/>
      <c r="K150" s="42"/>
      <c r="L150" s="16"/>
      <c r="M150" s="42"/>
      <c r="N150" s="28"/>
      <c r="O150" s="53"/>
      <c r="P150" s="28"/>
      <c r="Q150" s="46"/>
      <c r="R150" s="28"/>
      <c r="S150" s="98"/>
      <c r="T150" s="98"/>
      <c r="U150" s="98"/>
      <c r="V150" s="98"/>
      <c r="W150" s="176" t="s">
        <v>78</v>
      </c>
      <c r="X150" s="177">
        <v>33943.660000000003</v>
      </c>
      <c r="Y150" s="109">
        <v>32375.78</v>
      </c>
      <c r="Z150" s="116">
        <f t="shared" si="10"/>
        <v>-1567.8800000000047</v>
      </c>
      <c r="AA150" s="270">
        <f t="shared" si="11"/>
        <v>-4.6190658284934641E-2</v>
      </c>
    </row>
    <row r="151" spans="1:27">
      <c r="A151" s="161"/>
      <c r="B151" s="95"/>
      <c r="C151" s="30"/>
      <c r="D151" s="15"/>
      <c r="E151" s="30"/>
      <c r="F151" s="15"/>
      <c r="G151" s="30"/>
      <c r="H151" s="15"/>
      <c r="I151" s="42"/>
      <c r="J151" s="16"/>
      <c r="K151" s="42"/>
      <c r="L151" s="16"/>
      <c r="M151" s="42"/>
      <c r="N151" s="28"/>
      <c r="O151" s="53"/>
      <c r="P151" s="28"/>
      <c r="Q151" s="46"/>
      <c r="R151" s="28"/>
      <c r="S151" s="98"/>
      <c r="T151" s="98"/>
      <c r="U151" s="98"/>
      <c r="V151" s="98"/>
      <c r="W151" s="176" t="s">
        <v>79</v>
      </c>
      <c r="X151" s="177">
        <v>261734.1</v>
      </c>
      <c r="Y151" s="109">
        <v>160266.53</v>
      </c>
      <c r="Z151" s="116">
        <f t="shared" si="10"/>
        <v>-101467.57</v>
      </c>
      <c r="AA151" s="270">
        <f t="shared" si="11"/>
        <v>-0.38767424649673088</v>
      </c>
    </row>
    <row r="152" spans="1:27">
      <c r="A152" s="161"/>
      <c r="B152" s="95"/>
      <c r="C152" s="30"/>
      <c r="D152" s="15"/>
      <c r="E152" s="30"/>
      <c r="F152" s="15"/>
      <c r="G152" s="30"/>
      <c r="H152" s="15"/>
      <c r="I152" s="42"/>
      <c r="J152" s="16"/>
      <c r="K152" s="42"/>
      <c r="L152" s="16"/>
      <c r="M152" s="42"/>
      <c r="N152" s="28"/>
      <c r="O152" s="53"/>
      <c r="P152" s="28"/>
      <c r="Q152" s="46"/>
      <c r="R152" s="28"/>
      <c r="S152" s="98"/>
      <c r="T152" s="98"/>
      <c r="U152" s="98"/>
      <c r="V152" s="98"/>
      <c r="W152" s="176" t="s">
        <v>80</v>
      </c>
      <c r="X152" s="177">
        <v>8277.8799999999992</v>
      </c>
      <c r="Y152" s="109">
        <v>2261.04</v>
      </c>
      <c r="Z152" s="116">
        <f t="shared" si="10"/>
        <v>-6016.8399999999992</v>
      </c>
      <c r="AA152" s="270">
        <f t="shared" si="11"/>
        <v>-0.72685760122156884</v>
      </c>
    </row>
    <row r="153" spans="1:27">
      <c r="A153" s="161"/>
      <c r="B153" s="95"/>
      <c r="C153" s="30"/>
      <c r="D153" s="15"/>
      <c r="E153" s="30"/>
      <c r="F153" s="15"/>
      <c r="G153" s="30"/>
      <c r="H153" s="15"/>
      <c r="I153" s="42"/>
      <c r="J153" s="16"/>
      <c r="K153" s="42"/>
      <c r="L153" s="16"/>
      <c r="M153" s="42"/>
      <c r="N153" s="28"/>
      <c r="O153" s="53"/>
      <c r="P153" s="28"/>
      <c r="Q153" s="46"/>
      <c r="R153" s="28"/>
      <c r="S153" s="98"/>
      <c r="T153" s="98"/>
      <c r="U153" s="98"/>
      <c r="V153" s="98"/>
      <c r="W153" s="176" t="s">
        <v>81</v>
      </c>
      <c r="X153" s="177">
        <v>5004.13</v>
      </c>
      <c r="Y153" s="109">
        <v>8927.4599999999991</v>
      </c>
      <c r="Z153" s="116">
        <f t="shared" si="10"/>
        <v>3923.329999999999</v>
      </c>
      <c r="AA153" s="270">
        <f t="shared" si="11"/>
        <v>0.78401840080093821</v>
      </c>
    </row>
    <row r="154" spans="1:27">
      <c r="A154" s="161"/>
      <c r="B154" s="95"/>
      <c r="C154" s="30"/>
      <c r="D154" s="15"/>
      <c r="E154" s="30"/>
      <c r="F154" s="15"/>
      <c r="G154" s="30"/>
      <c r="H154" s="15"/>
      <c r="I154" s="42"/>
      <c r="J154" s="16"/>
      <c r="K154" s="42"/>
      <c r="L154" s="16"/>
      <c r="M154" s="42"/>
      <c r="N154" s="28"/>
      <c r="O154" s="53"/>
      <c r="P154" s="28"/>
      <c r="Q154" s="46"/>
      <c r="R154" s="28"/>
      <c r="S154" s="98"/>
      <c r="T154" s="98"/>
      <c r="U154" s="98"/>
      <c r="V154" s="98"/>
      <c r="W154" s="176" t="s">
        <v>82</v>
      </c>
      <c r="X154" s="177">
        <v>7128.41</v>
      </c>
      <c r="Y154" s="109" t="s">
        <v>98</v>
      </c>
      <c r="Z154" s="116">
        <f t="shared" si="10"/>
        <v>-7128.41</v>
      </c>
      <c r="AA154" s="270">
        <f t="shared" si="11"/>
        <v>-1</v>
      </c>
    </row>
    <row r="155" spans="1:27">
      <c r="A155" s="161"/>
      <c r="B155" s="95"/>
      <c r="C155" s="30"/>
      <c r="D155" s="15"/>
      <c r="E155" s="30"/>
      <c r="F155" s="15"/>
      <c r="G155" s="30"/>
      <c r="H155" s="15"/>
      <c r="I155" s="42"/>
      <c r="J155" s="16"/>
      <c r="K155" s="42"/>
      <c r="L155" s="16"/>
      <c r="M155" s="42"/>
      <c r="N155" s="28"/>
      <c r="O155" s="53"/>
      <c r="P155" s="28"/>
      <c r="Q155" s="46"/>
      <c r="R155" s="28"/>
      <c r="S155" s="98"/>
      <c r="T155" s="98"/>
      <c r="U155" s="98"/>
      <c r="V155" s="98"/>
      <c r="W155" s="176" t="s">
        <v>83</v>
      </c>
      <c r="X155" s="177">
        <v>12629.01</v>
      </c>
      <c r="Y155" s="109">
        <v>2826.26</v>
      </c>
      <c r="Z155" s="116">
        <f t="shared" si="10"/>
        <v>-9802.75</v>
      </c>
      <c r="AA155" s="270">
        <f t="shared" si="11"/>
        <v>-0.77620890315234525</v>
      </c>
    </row>
    <row r="156" spans="1:27">
      <c r="A156" s="161"/>
      <c r="B156" s="95"/>
      <c r="C156" s="30"/>
      <c r="D156" s="15"/>
      <c r="E156" s="30"/>
      <c r="F156" s="15"/>
      <c r="G156" s="30"/>
      <c r="H156" s="15"/>
      <c r="I156" s="42"/>
      <c r="J156" s="16"/>
      <c r="K156" s="42"/>
      <c r="L156" s="16"/>
      <c r="M156" s="42"/>
      <c r="N156" s="28"/>
      <c r="O156" s="53"/>
      <c r="P156" s="28"/>
      <c r="Q156" s="46"/>
      <c r="R156" s="28"/>
      <c r="S156" s="98"/>
      <c r="T156" s="98"/>
      <c r="U156" s="98"/>
      <c r="V156" s="98"/>
      <c r="W156" s="176" t="s">
        <v>84</v>
      </c>
      <c r="X156" s="177">
        <v>653.78</v>
      </c>
      <c r="Y156" s="109">
        <v>742.73</v>
      </c>
      <c r="Z156" s="116">
        <f t="shared" si="10"/>
        <v>88.950000000000045</v>
      </c>
      <c r="AA156" s="270">
        <f t="shared" si="11"/>
        <v>0.13605494202942894</v>
      </c>
    </row>
    <row r="157" spans="1:27">
      <c r="A157" s="161"/>
      <c r="B157" s="95"/>
      <c r="C157" s="30"/>
      <c r="D157" s="15"/>
      <c r="E157" s="30"/>
      <c r="F157" s="15"/>
      <c r="G157" s="30"/>
      <c r="H157" s="15"/>
      <c r="I157" s="42"/>
      <c r="J157" s="16"/>
      <c r="K157" s="42"/>
      <c r="L157" s="16"/>
      <c r="M157" s="42"/>
      <c r="N157" s="28"/>
      <c r="O157" s="53"/>
      <c r="P157" s="28"/>
      <c r="Q157" s="46"/>
      <c r="R157" s="28"/>
      <c r="S157" s="98"/>
      <c r="T157" s="98"/>
      <c r="U157" s="98"/>
      <c r="V157" s="98"/>
      <c r="W157" s="176" t="s">
        <v>85</v>
      </c>
      <c r="X157" s="177">
        <v>110.12</v>
      </c>
      <c r="Y157" s="109">
        <v>118.63</v>
      </c>
      <c r="Z157" s="116">
        <f t="shared" si="10"/>
        <v>8.5099999999999909</v>
      </c>
      <c r="AA157" s="270">
        <f t="shared" si="11"/>
        <v>7.7279331638212767E-2</v>
      </c>
    </row>
    <row r="158" spans="1:27">
      <c r="A158" s="161"/>
      <c r="B158" s="95"/>
      <c r="C158" s="30"/>
      <c r="D158" s="15"/>
      <c r="E158" s="30"/>
      <c r="F158" s="15"/>
      <c r="G158" s="30"/>
      <c r="H158" s="15"/>
      <c r="I158" s="42"/>
      <c r="J158" s="16"/>
      <c r="K158" s="42"/>
      <c r="L158" s="16"/>
      <c r="M158" s="42"/>
      <c r="N158" s="28"/>
      <c r="O158" s="53"/>
      <c r="P158" s="28"/>
      <c r="Q158" s="46"/>
      <c r="R158" s="28"/>
      <c r="S158" s="98"/>
      <c r="T158" s="98"/>
      <c r="U158" s="98"/>
      <c r="V158" s="98"/>
      <c r="W158" s="176" t="s">
        <v>86</v>
      </c>
      <c r="X158" s="177">
        <v>2971.37</v>
      </c>
      <c r="Y158" s="109">
        <v>1796.84</v>
      </c>
      <c r="Z158" s="116">
        <f t="shared" si="10"/>
        <v>-1174.53</v>
      </c>
      <c r="AA158" s="270">
        <f t="shared" si="11"/>
        <v>-0.39528231085324278</v>
      </c>
    </row>
    <row r="159" spans="1:27">
      <c r="A159" s="161"/>
      <c r="B159" s="95"/>
      <c r="C159" s="30"/>
      <c r="D159" s="15"/>
      <c r="E159" s="30"/>
      <c r="F159" s="15"/>
      <c r="G159" s="30"/>
      <c r="H159" s="15"/>
      <c r="I159" s="42"/>
      <c r="J159" s="16"/>
      <c r="K159" s="42"/>
      <c r="L159" s="16"/>
      <c r="M159" s="42"/>
      <c r="N159" s="28"/>
      <c r="O159" s="53"/>
      <c r="P159" s="28"/>
      <c r="Q159" s="46"/>
      <c r="R159" s="28"/>
      <c r="S159" s="98"/>
      <c r="T159" s="98"/>
      <c r="U159" s="98"/>
      <c r="V159" s="98"/>
      <c r="W159" s="176" t="s">
        <v>87</v>
      </c>
      <c r="X159" s="177">
        <v>249978.74</v>
      </c>
      <c r="Y159" s="109">
        <v>248769.52</v>
      </c>
      <c r="Z159" s="116">
        <f t="shared" si="10"/>
        <v>-1209.2200000000012</v>
      </c>
      <c r="AA159" s="270">
        <f t="shared" si="11"/>
        <v>-4.8372913632575365E-3</v>
      </c>
    </row>
    <row r="160" spans="1:27">
      <c r="A160" s="161"/>
      <c r="B160" s="95"/>
      <c r="C160" s="30"/>
      <c r="D160" s="15"/>
      <c r="E160" s="30"/>
      <c r="F160" s="15"/>
      <c r="G160" s="30"/>
      <c r="H160" s="15"/>
      <c r="I160" s="42"/>
      <c r="J160" s="16"/>
      <c r="K160" s="42"/>
      <c r="L160" s="16"/>
      <c r="M160" s="42"/>
      <c r="N160" s="28"/>
      <c r="O160" s="53"/>
      <c r="P160" s="28"/>
      <c r="Q160" s="46"/>
      <c r="R160" s="28"/>
      <c r="S160" s="98"/>
      <c r="T160" s="98"/>
      <c r="U160" s="98"/>
      <c r="V160" s="98"/>
      <c r="W160" s="176" t="s">
        <v>88</v>
      </c>
      <c r="X160" s="177">
        <v>264.74</v>
      </c>
      <c r="Y160" s="109">
        <v>13321.03</v>
      </c>
      <c r="Z160" s="116">
        <f t="shared" si="10"/>
        <v>13056.29</v>
      </c>
      <c r="AA160" s="270">
        <f t="shared" si="11"/>
        <v>49.317405756591377</v>
      </c>
    </row>
    <row r="161" spans="1:27">
      <c r="A161" s="161"/>
      <c r="B161" s="95"/>
      <c r="C161" s="30"/>
      <c r="D161" s="15"/>
      <c r="E161" s="30"/>
      <c r="F161" s="15"/>
      <c r="G161" s="30"/>
      <c r="H161" s="15"/>
      <c r="I161" s="42"/>
      <c r="J161" s="16"/>
      <c r="K161" s="42"/>
      <c r="L161" s="16"/>
      <c r="M161" s="42"/>
      <c r="N161" s="28"/>
      <c r="O161" s="53"/>
      <c r="P161" s="28"/>
      <c r="Q161" s="46"/>
      <c r="R161" s="28"/>
      <c r="S161" s="98"/>
      <c r="T161" s="98"/>
      <c r="U161" s="98"/>
      <c r="V161" s="98"/>
      <c r="W161" s="176" t="s">
        <v>89</v>
      </c>
      <c r="X161" s="177">
        <v>2424.29</v>
      </c>
      <c r="Y161" s="109">
        <v>5607.23</v>
      </c>
      <c r="Z161" s="116">
        <f t="shared" si="10"/>
        <v>3182.9399999999996</v>
      </c>
      <c r="AA161" s="270">
        <f t="shared" si="11"/>
        <v>1.3129369836116964</v>
      </c>
    </row>
    <row r="162" spans="1:27">
      <c r="A162" s="161"/>
      <c r="B162" s="95"/>
      <c r="C162" s="30"/>
      <c r="D162" s="15"/>
      <c r="E162" s="30"/>
      <c r="F162" s="15"/>
      <c r="G162" s="30"/>
      <c r="H162" s="15"/>
      <c r="I162" s="42"/>
      <c r="J162" s="16"/>
      <c r="K162" s="42"/>
      <c r="L162" s="16"/>
      <c r="M162" s="42"/>
      <c r="N162" s="28"/>
      <c r="O162" s="53"/>
      <c r="P162" s="28"/>
      <c r="Q162" s="46"/>
      <c r="R162" s="28"/>
      <c r="S162" s="98"/>
      <c r="T162" s="98"/>
      <c r="U162" s="98"/>
      <c r="V162" s="98"/>
      <c r="W162" s="176" t="s">
        <v>90</v>
      </c>
      <c r="X162" s="251" t="s">
        <v>98</v>
      </c>
      <c r="Y162" s="109" t="s">
        <v>98</v>
      </c>
      <c r="Z162" s="116">
        <f t="shared" si="10"/>
        <v>0</v>
      </c>
      <c r="AA162" s="270" t="e">
        <f t="shared" si="11"/>
        <v>#DIV/0!</v>
      </c>
    </row>
    <row r="163" spans="1:27">
      <c r="A163" s="161"/>
      <c r="B163" s="95"/>
      <c r="C163" s="30"/>
      <c r="D163" s="15"/>
      <c r="E163" s="30"/>
      <c r="F163" s="15"/>
      <c r="G163" s="30"/>
      <c r="H163" s="15"/>
      <c r="I163" s="42"/>
      <c r="J163" s="16"/>
      <c r="K163" s="42"/>
      <c r="L163" s="16"/>
      <c r="M163" s="42"/>
      <c r="N163" s="28"/>
      <c r="O163" s="53"/>
      <c r="P163" s="28"/>
      <c r="Q163" s="46"/>
      <c r="R163" s="28"/>
      <c r="S163" s="98"/>
      <c r="T163" s="98"/>
      <c r="U163" s="98"/>
      <c r="V163" s="98"/>
      <c r="W163" s="176" t="s">
        <v>91</v>
      </c>
      <c r="X163" s="251" t="s">
        <v>98</v>
      </c>
      <c r="Y163" s="109" t="s">
        <v>98</v>
      </c>
      <c r="Z163" s="116">
        <f t="shared" si="10"/>
        <v>0</v>
      </c>
      <c r="AA163" s="270" t="e">
        <f t="shared" si="11"/>
        <v>#DIV/0!</v>
      </c>
    </row>
    <row r="164" spans="1:27">
      <c r="A164" s="161"/>
      <c r="B164" s="95"/>
      <c r="C164" s="30"/>
      <c r="D164" s="15"/>
      <c r="E164" s="30"/>
      <c r="F164" s="15"/>
      <c r="G164" s="30"/>
      <c r="H164" s="15"/>
      <c r="I164" s="42"/>
      <c r="J164" s="16"/>
      <c r="K164" s="42"/>
      <c r="L164" s="16"/>
      <c r="M164" s="42"/>
      <c r="N164" s="28"/>
      <c r="O164" s="53"/>
      <c r="P164" s="28"/>
      <c r="Q164" s="46"/>
      <c r="R164" s="28"/>
      <c r="S164" s="98"/>
      <c r="T164" s="98"/>
      <c r="U164" s="98"/>
      <c r="V164" s="98"/>
      <c r="W164" s="176" t="s">
        <v>92</v>
      </c>
      <c r="X164" s="177">
        <v>255.69</v>
      </c>
      <c r="Y164" s="109" t="s">
        <v>98</v>
      </c>
      <c r="Z164" s="116">
        <f t="shared" si="10"/>
        <v>-255.69</v>
      </c>
      <c r="AA164" s="270">
        <f t="shared" si="11"/>
        <v>-1</v>
      </c>
    </row>
    <row r="165" spans="1:27">
      <c r="A165" s="161"/>
      <c r="B165" s="95"/>
      <c r="C165" s="30"/>
      <c r="D165" s="15"/>
      <c r="E165" s="30"/>
      <c r="F165" s="15"/>
      <c r="G165" s="30"/>
      <c r="H165" s="15"/>
      <c r="I165" s="42"/>
      <c r="J165" s="16"/>
      <c r="K165" s="42"/>
      <c r="L165" s="16"/>
      <c r="M165" s="42"/>
      <c r="N165" s="28"/>
      <c r="O165" s="53"/>
      <c r="P165" s="28"/>
      <c r="Q165" s="46"/>
      <c r="R165" s="28"/>
      <c r="S165" s="98"/>
      <c r="T165" s="98"/>
      <c r="U165" s="98"/>
      <c r="V165" s="98"/>
      <c r="W165" s="176" t="s">
        <v>93</v>
      </c>
      <c r="X165" s="251" t="s">
        <v>98</v>
      </c>
      <c r="Y165" s="109" t="s">
        <v>98</v>
      </c>
      <c r="Z165" s="116">
        <f t="shared" si="10"/>
        <v>0</v>
      </c>
      <c r="AA165" s="270" t="e">
        <f t="shared" si="11"/>
        <v>#DIV/0!</v>
      </c>
    </row>
    <row r="166" spans="1:27">
      <c r="A166" s="161"/>
      <c r="B166" s="95"/>
      <c r="C166" s="30"/>
      <c r="D166" s="15"/>
      <c r="E166" s="30"/>
      <c r="F166" s="15"/>
      <c r="G166" s="30"/>
      <c r="H166" s="15"/>
      <c r="I166" s="42"/>
      <c r="J166" s="16"/>
      <c r="K166" s="42"/>
      <c r="L166" s="16"/>
      <c r="M166" s="42"/>
      <c r="N166" s="28"/>
      <c r="O166" s="53"/>
      <c r="P166" s="28"/>
      <c r="Q166" s="46"/>
      <c r="R166" s="28"/>
      <c r="S166" s="98"/>
      <c r="T166" s="98"/>
      <c r="U166" s="98"/>
      <c r="V166" s="98"/>
      <c r="W166" s="176" t="s">
        <v>94</v>
      </c>
      <c r="X166" s="177">
        <v>61668.71</v>
      </c>
      <c r="Y166" s="109">
        <v>55023.82</v>
      </c>
      <c r="Z166" s="116">
        <f t="shared" si="10"/>
        <v>-6644.8899999999994</v>
      </c>
      <c r="AA166" s="270">
        <f t="shared" si="11"/>
        <v>-0.10775140261568629</v>
      </c>
    </row>
    <row r="167" spans="1:27">
      <c r="A167" s="161"/>
      <c r="B167" s="95"/>
      <c r="C167" s="30"/>
      <c r="D167" s="15"/>
      <c r="E167" s="30"/>
      <c r="F167" s="15"/>
      <c r="G167" s="30"/>
      <c r="H167" s="15"/>
      <c r="I167" s="42"/>
      <c r="J167" s="16"/>
      <c r="K167" s="42"/>
      <c r="L167" s="16"/>
      <c r="M167" s="42"/>
      <c r="N167" s="28"/>
      <c r="O167" s="53"/>
      <c r="P167" s="28"/>
      <c r="Q167" s="46"/>
      <c r="R167" s="28"/>
      <c r="S167" s="98"/>
      <c r="T167" s="98"/>
      <c r="U167" s="98"/>
      <c r="V167" s="98"/>
      <c r="W167" s="176" t="s">
        <v>95</v>
      </c>
      <c r="X167" s="177">
        <v>195.89</v>
      </c>
      <c r="Y167" s="109" t="s">
        <v>98</v>
      </c>
      <c r="Z167" s="116">
        <f t="shared" si="10"/>
        <v>-195.89</v>
      </c>
      <c r="AA167" s="270">
        <f t="shared" si="11"/>
        <v>-1</v>
      </c>
    </row>
    <row r="168" spans="1:27">
      <c r="A168" s="161"/>
      <c r="B168" s="95"/>
      <c r="C168" s="30"/>
      <c r="D168" s="15"/>
      <c r="E168" s="30"/>
      <c r="F168" s="15"/>
      <c r="G168" s="30"/>
      <c r="H168" s="15"/>
      <c r="I168" s="42"/>
      <c r="J168" s="16"/>
      <c r="K168" s="42"/>
      <c r="L168" s="16"/>
      <c r="M168" s="42"/>
      <c r="N168" s="28"/>
      <c r="O168" s="53"/>
      <c r="P168" s="28"/>
      <c r="Q168" s="46"/>
      <c r="R168" s="28"/>
      <c r="S168" s="98"/>
      <c r="T168" s="98"/>
      <c r="U168" s="98"/>
      <c r="V168" s="98"/>
      <c r="W168" s="176" t="s">
        <v>96</v>
      </c>
      <c r="X168" s="251" t="s">
        <v>98</v>
      </c>
      <c r="Y168" s="109" t="s">
        <v>98</v>
      </c>
      <c r="Z168" s="116">
        <f t="shared" si="10"/>
        <v>0</v>
      </c>
      <c r="AA168" s="270" t="e">
        <f t="shared" si="11"/>
        <v>#DIV/0!</v>
      </c>
    </row>
    <row r="169" spans="1:27">
      <c r="A169" s="161"/>
      <c r="B169" s="95"/>
      <c r="C169" s="30"/>
      <c r="D169" s="15"/>
      <c r="E169" s="30"/>
      <c r="F169" s="15"/>
      <c r="G169" s="30"/>
      <c r="H169" s="15"/>
      <c r="I169" s="42"/>
      <c r="J169" s="16"/>
      <c r="K169" s="42"/>
      <c r="L169" s="16"/>
      <c r="M169" s="42"/>
      <c r="N169" s="28"/>
      <c r="O169" s="53"/>
      <c r="P169" s="28"/>
      <c r="Q169" s="46"/>
      <c r="R169" s="28"/>
      <c r="S169" s="98"/>
      <c r="T169" s="98"/>
      <c r="U169" s="98"/>
      <c r="V169" s="98"/>
      <c r="W169" s="176" t="s">
        <v>97</v>
      </c>
      <c r="X169" s="177" t="s">
        <v>98</v>
      </c>
      <c r="Y169" s="109" t="s">
        <v>98</v>
      </c>
      <c r="Z169" s="116">
        <f t="shared" si="10"/>
        <v>0</v>
      </c>
      <c r="AA169" s="270" t="e">
        <f>Z169/X169</f>
        <v>#DIV/0!</v>
      </c>
    </row>
    <row r="170" spans="1:27">
      <c r="A170" s="95"/>
      <c r="B170" s="93"/>
      <c r="C170" s="28"/>
      <c r="D170" s="17"/>
      <c r="E170" s="28"/>
      <c r="F170" s="17"/>
      <c r="G170" s="28"/>
      <c r="H170" s="17"/>
      <c r="I170" s="40"/>
      <c r="J170" s="18"/>
      <c r="K170" s="40"/>
      <c r="L170" s="18"/>
      <c r="M170" s="40"/>
      <c r="N170" s="28"/>
      <c r="O170" s="53"/>
      <c r="P170" s="28"/>
      <c r="Q170" s="46"/>
      <c r="R170" s="28"/>
      <c r="S170" s="98"/>
      <c r="T170" s="98"/>
      <c r="U170" s="98"/>
      <c r="V170" s="98"/>
      <c r="W170" s="163"/>
      <c r="X170" s="114">
        <v>980740.74</v>
      </c>
      <c r="Y170" s="109"/>
      <c r="Z170" s="116"/>
      <c r="AA170" s="270"/>
    </row>
    <row r="171" spans="1:27">
      <c r="A171" s="93"/>
      <c r="B171" s="95"/>
      <c r="C171" s="30"/>
      <c r="D171" s="15"/>
      <c r="E171" s="30"/>
      <c r="F171" s="15"/>
      <c r="G171" s="30"/>
      <c r="H171" s="15"/>
      <c r="I171" s="42"/>
      <c r="J171" s="16"/>
      <c r="K171" s="42"/>
      <c r="L171" s="16"/>
      <c r="M171" s="42"/>
      <c r="N171" s="28"/>
      <c r="O171" s="53"/>
      <c r="Q171" s="46"/>
      <c r="R171" s="33"/>
      <c r="S171" s="98"/>
      <c r="T171" s="98"/>
      <c r="U171" s="98"/>
      <c r="V171" s="98"/>
      <c r="W171" s="163"/>
      <c r="X171" s="114"/>
      <c r="Y171" s="109"/>
      <c r="Z171" s="117"/>
      <c r="AA171" s="267"/>
    </row>
    <row r="172" spans="1:27" ht="15.75">
      <c r="A172" s="70"/>
      <c r="B172" s="70"/>
      <c r="C172" s="25" t="s">
        <v>18</v>
      </c>
      <c r="D172" s="127" t="s">
        <v>18</v>
      </c>
      <c r="E172" s="25" t="s">
        <v>18</v>
      </c>
      <c r="F172" s="127" t="s">
        <v>18</v>
      </c>
      <c r="G172" s="25" t="s">
        <v>18</v>
      </c>
      <c r="H172" s="128" t="s">
        <v>18</v>
      </c>
      <c r="I172" s="37" t="s">
        <v>18</v>
      </c>
      <c r="J172" s="127" t="s">
        <v>18</v>
      </c>
      <c r="K172" s="25" t="s">
        <v>18</v>
      </c>
      <c r="L172" s="127" t="s">
        <v>18</v>
      </c>
      <c r="M172" s="25" t="s">
        <v>18</v>
      </c>
      <c r="N172" s="25" t="s">
        <v>29</v>
      </c>
      <c r="O172" s="49" t="s">
        <v>18</v>
      </c>
      <c r="P172" s="25" t="s">
        <v>29</v>
      </c>
      <c r="Q172" s="66" t="s">
        <v>18</v>
      </c>
      <c r="R172" s="25" t="s">
        <v>29</v>
      </c>
      <c r="S172" s="66" t="s">
        <v>18</v>
      </c>
      <c r="T172" s="66" t="s">
        <v>18</v>
      </c>
      <c r="U172" s="66" t="s">
        <v>18</v>
      </c>
      <c r="V172" s="66" t="s">
        <v>18</v>
      </c>
      <c r="W172" s="66"/>
      <c r="X172" s="66" t="s">
        <v>18</v>
      </c>
      <c r="Y172" s="66" t="s">
        <v>18</v>
      </c>
      <c r="Z172" s="66" t="s">
        <v>29</v>
      </c>
      <c r="AA172" s="265" t="s">
        <v>53</v>
      </c>
    </row>
    <row r="173" spans="1:27" s="262" customFormat="1" ht="15.75">
      <c r="A173" s="97" t="s">
        <v>0</v>
      </c>
      <c r="B173" s="97" t="s">
        <v>14</v>
      </c>
      <c r="C173" s="25" t="s">
        <v>15</v>
      </c>
      <c r="D173" s="5" t="s">
        <v>15</v>
      </c>
      <c r="E173" s="25" t="s">
        <v>15</v>
      </c>
      <c r="F173" s="5" t="s">
        <v>15</v>
      </c>
      <c r="G173" s="25" t="s">
        <v>15</v>
      </c>
      <c r="H173" s="6" t="s">
        <v>15</v>
      </c>
      <c r="I173" s="37" t="s">
        <v>15</v>
      </c>
      <c r="J173" s="5" t="s">
        <v>15</v>
      </c>
      <c r="K173" s="25" t="s">
        <v>15</v>
      </c>
      <c r="L173" s="5" t="s">
        <v>15</v>
      </c>
      <c r="M173" s="25" t="s">
        <v>15</v>
      </c>
      <c r="N173" s="25" t="s">
        <v>30</v>
      </c>
      <c r="O173" s="49" t="s">
        <v>15</v>
      </c>
      <c r="P173" s="25" t="s">
        <v>30</v>
      </c>
      <c r="Q173" s="66" t="s">
        <v>15</v>
      </c>
      <c r="R173" s="25" t="s">
        <v>30</v>
      </c>
      <c r="S173" s="66" t="s">
        <v>15</v>
      </c>
      <c r="T173" s="66" t="s">
        <v>15</v>
      </c>
      <c r="U173" s="66" t="s">
        <v>15</v>
      </c>
      <c r="V173" s="66" t="s">
        <v>15</v>
      </c>
      <c r="W173" s="66"/>
      <c r="X173" s="66" t="s">
        <v>15</v>
      </c>
      <c r="Y173" s="66" t="s">
        <v>15</v>
      </c>
      <c r="Z173" s="66" t="s">
        <v>30</v>
      </c>
      <c r="AA173" s="265" t="s">
        <v>54</v>
      </c>
    </row>
    <row r="174" spans="1:27" ht="15.75">
      <c r="A174" s="97" t="s">
        <v>107</v>
      </c>
      <c r="B174" s="97" t="s">
        <v>108</v>
      </c>
      <c r="C174" s="25" t="s">
        <v>19</v>
      </c>
      <c r="D174" s="5" t="s">
        <v>22</v>
      </c>
      <c r="E174" s="25" t="s">
        <v>23</v>
      </c>
      <c r="F174" s="5" t="s">
        <v>24</v>
      </c>
      <c r="G174" s="25" t="s">
        <v>25</v>
      </c>
      <c r="H174" s="6" t="s">
        <v>26</v>
      </c>
      <c r="I174" s="37" t="s">
        <v>27</v>
      </c>
      <c r="J174" s="5" t="s">
        <v>28</v>
      </c>
      <c r="K174" s="25">
        <v>2001</v>
      </c>
      <c r="L174" s="5">
        <v>2002</v>
      </c>
      <c r="M174" s="25">
        <v>2003</v>
      </c>
      <c r="N174" s="25" t="s">
        <v>31</v>
      </c>
      <c r="O174" s="50">
        <v>2004</v>
      </c>
      <c r="P174" s="47" t="s">
        <v>32</v>
      </c>
      <c r="Q174" s="67">
        <v>2005</v>
      </c>
      <c r="R174" s="47" t="s">
        <v>34</v>
      </c>
      <c r="S174" s="67">
        <v>2006</v>
      </c>
      <c r="T174" s="67">
        <v>2007</v>
      </c>
      <c r="U174" s="66">
        <v>2008</v>
      </c>
      <c r="V174" s="66">
        <v>2009</v>
      </c>
      <c r="W174" s="66"/>
      <c r="X174" s="66">
        <v>2019</v>
      </c>
      <c r="Y174" s="66">
        <v>2020</v>
      </c>
      <c r="Z174" s="25" t="s">
        <v>68</v>
      </c>
      <c r="AA174" s="266"/>
    </row>
    <row r="175" spans="1:27">
      <c r="A175" s="95"/>
      <c r="B175" s="93"/>
      <c r="C175" s="28"/>
      <c r="D175" s="17"/>
      <c r="E175" s="28"/>
      <c r="F175" s="17"/>
      <c r="G175" s="28"/>
      <c r="H175" s="17"/>
      <c r="I175" s="40"/>
      <c r="J175" s="18"/>
      <c r="K175" s="40"/>
      <c r="L175" s="18"/>
      <c r="M175" s="40"/>
      <c r="N175" s="28"/>
      <c r="O175" s="53"/>
      <c r="Q175" s="46"/>
      <c r="R175" s="33"/>
      <c r="S175" s="98"/>
      <c r="T175" s="98"/>
      <c r="U175" s="98"/>
      <c r="V175" s="98"/>
      <c r="W175" s="163"/>
      <c r="X175" s="114"/>
      <c r="Y175" s="109"/>
      <c r="Z175" s="117"/>
      <c r="AA175" s="267"/>
    </row>
    <row r="176" spans="1:27" ht="15.75">
      <c r="A176" s="164" t="s">
        <v>7</v>
      </c>
      <c r="B176" s="258" t="s">
        <v>10</v>
      </c>
      <c r="C176" s="167">
        <v>392996</v>
      </c>
      <c r="D176" s="259">
        <v>482691.41</v>
      </c>
      <c r="E176" s="167">
        <v>452752.5</v>
      </c>
      <c r="F176" s="259">
        <v>522713.13</v>
      </c>
      <c r="G176" s="167">
        <v>478398.4</v>
      </c>
      <c r="H176" s="259">
        <v>543244.81999999995</v>
      </c>
      <c r="I176" s="260">
        <v>656448.23</v>
      </c>
      <c r="J176" s="261">
        <v>698761.62</v>
      </c>
      <c r="K176" s="260">
        <v>700546.99</v>
      </c>
      <c r="L176" s="261">
        <v>809095.91</v>
      </c>
      <c r="M176" s="260">
        <v>621496.31999999995</v>
      </c>
      <c r="N176" s="167">
        <f>SUM(M176-L176)</f>
        <v>-187599.59000000008</v>
      </c>
      <c r="O176" s="168">
        <v>696442.14</v>
      </c>
      <c r="P176" s="167">
        <f>SUM(O176-M176)</f>
        <v>74945.820000000065</v>
      </c>
      <c r="Q176" s="169">
        <v>707970.37</v>
      </c>
      <c r="R176" s="167">
        <f>SUM(Q176-O176)</f>
        <v>11528.229999999981</v>
      </c>
      <c r="S176" s="170">
        <v>697733.75</v>
      </c>
      <c r="T176" s="170">
        <v>638368.43000000005</v>
      </c>
      <c r="U176" s="170">
        <v>687173.36</v>
      </c>
      <c r="V176" s="170">
        <v>603002.47</v>
      </c>
      <c r="W176" s="252"/>
      <c r="X176" s="253">
        <v>918350.69</v>
      </c>
      <c r="Y176" s="254">
        <v>865640.42</v>
      </c>
      <c r="Z176" s="255"/>
      <c r="AA176" s="268"/>
    </row>
    <row r="177" spans="1:27">
      <c r="A177" s="161"/>
      <c r="B177" s="95"/>
      <c r="C177" s="30"/>
      <c r="D177" s="15"/>
      <c r="E177" s="30"/>
      <c r="F177" s="15"/>
      <c r="G177" s="30"/>
      <c r="H177" s="15"/>
      <c r="I177" s="42"/>
      <c r="J177" s="16"/>
      <c r="K177" s="42"/>
      <c r="L177" s="16"/>
      <c r="M177" s="42"/>
      <c r="N177" s="28"/>
      <c r="O177" s="53"/>
      <c r="P177" s="28"/>
      <c r="Q177" s="46"/>
      <c r="R177" s="28"/>
      <c r="S177" s="98"/>
      <c r="T177" s="98"/>
      <c r="U177" s="98"/>
      <c r="V177" s="98"/>
      <c r="W177" s="176" t="s">
        <v>75</v>
      </c>
      <c r="X177" s="177">
        <v>190048.82</v>
      </c>
      <c r="Y177" s="109">
        <v>144938.79</v>
      </c>
      <c r="Z177" s="116">
        <f t="shared" ref="Z177:Z199" si="12">IF(Y177=0,"",Y177-X177)</f>
        <v>-45110.03</v>
      </c>
      <c r="AA177" s="270">
        <f t="shared" ref="AA177:AA198" si="13">Z177/X177</f>
        <v>-0.23736022144204841</v>
      </c>
    </row>
    <row r="178" spans="1:27">
      <c r="A178" s="161"/>
      <c r="B178" s="95"/>
      <c r="C178" s="30"/>
      <c r="D178" s="15"/>
      <c r="E178" s="30"/>
      <c r="F178" s="15"/>
      <c r="G178" s="30"/>
      <c r="H178" s="15"/>
      <c r="I178" s="42"/>
      <c r="J178" s="16"/>
      <c r="K178" s="42"/>
      <c r="L178" s="16"/>
      <c r="M178" s="42"/>
      <c r="N178" s="28"/>
      <c r="O178" s="53"/>
      <c r="P178" s="28"/>
      <c r="Q178" s="46"/>
      <c r="R178" s="28"/>
      <c r="S178" s="98"/>
      <c r="T178" s="98"/>
      <c r="U178" s="98"/>
      <c r="V178" s="98"/>
      <c r="W178" s="176" t="s">
        <v>76</v>
      </c>
      <c r="X178" s="177">
        <v>10005.99</v>
      </c>
      <c r="Y178" s="109">
        <v>7335.41</v>
      </c>
      <c r="Z178" s="116">
        <f t="shared" si="12"/>
        <v>-2670.58</v>
      </c>
      <c r="AA178" s="270">
        <f t="shared" si="13"/>
        <v>-0.26689812802131524</v>
      </c>
    </row>
    <row r="179" spans="1:27">
      <c r="A179" s="161"/>
      <c r="B179" s="95"/>
      <c r="C179" s="30"/>
      <c r="D179" s="15"/>
      <c r="E179" s="30"/>
      <c r="F179" s="15"/>
      <c r="G179" s="30"/>
      <c r="H179" s="15"/>
      <c r="I179" s="42"/>
      <c r="J179" s="16"/>
      <c r="K179" s="42"/>
      <c r="L179" s="16"/>
      <c r="M179" s="42"/>
      <c r="N179" s="28"/>
      <c r="O179" s="53"/>
      <c r="P179" s="28"/>
      <c r="Q179" s="46"/>
      <c r="R179" s="28"/>
      <c r="S179" s="98"/>
      <c r="T179" s="98"/>
      <c r="U179" s="98"/>
      <c r="V179" s="98"/>
      <c r="W179" s="176" t="s">
        <v>77</v>
      </c>
      <c r="X179" s="177">
        <v>131756.51999999999</v>
      </c>
      <c r="Y179" s="109">
        <v>201670.95</v>
      </c>
      <c r="Z179" s="116">
        <f t="shared" si="12"/>
        <v>69914.430000000022</v>
      </c>
      <c r="AA179" s="270">
        <f t="shared" si="13"/>
        <v>0.53063355043074933</v>
      </c>
    </row>
    <row r="180" spans="1:27">
      <c r="A180" s="161"/>
      <c r="B180" s="95"/>
      <c r="C180" s="30"/>
      <c r="D180" s="15"/>
      <c r="E180" s="30"/>
      <c r="F180" s="15"/>
      <c r="G180" s="30"/>
      <c r="H180" s="15"/>
      <c r="I180" s="42"/>
      <c r="J180" s="16"/>
      <c r="K180" s="42"/>
      <c r="L180" s="16"/>
      <c r="M180" s="42"/>
      <c r="N180" s="28"/>
      <c r="O180" s="53"/>
      <c r="P180" s="28"/>
      <c r="Q180" s="46"/>
      <c r="R180" s="28"/>
      <c r="S180" s="98"/>
      <c r="T180" s="98"/>
      <c r="U180" s="98"/>
      <c r="V180" s="98"/>
      <c r="W180" s="176" t="s">
        <v>78</v>
      </c>
      <c r="X180" s="177">
        <v>18353.64</v>
      </c>
      <c r="Y180" s="109">
        <v>7451.66</v>
      </c>
      <c r="Z180" s="116">
        <f t="shared" si="12"/>
        <v>-10901.98</v>
      </c>
      <c r="AA180" s="270">
        <f t="shared" si="13"/>
        <v>-0.59399552350378448</v>
      </c>
    </row>
    <row r="181" spans="1:27">
      <c r="A181" s="161"/>
      <c r="B181" s="95"/>
      <c r="C181" s="30"/>
      <c r="D181" s="15"/>
      <c r="E181" s="30"/>
      <c r="F181" s="15"/>
      <c r="G181" s="30"/>
      <c r="H181" s="15"/>
      <c r="I181" s="42"/>
      <c r="J181" s="16"/>
      <c r="K181" s="42"/>
      <c r="L181" s="16"/>
      <c r="M181" s="42"/>
      <c r="N181" s="28"/>
      <c r="O181" s="53"/>
      <c r="P181" s="28"/>
      <c r="Q181" s="46"/>
      <c r="R181" s="28"/>
      <c r="S181" s="98"/>
      <c r="T181" s="98"/>
      <c r="U181" s="98"/>
      <c r="V181" s="98"/>
      <c r="W181" s="176" t="s">
        <v>79</v>
      </c>
      <c r="X181" s="177">
        <v>227229.01</v>
      </c>
      <c r="Y181" s="109">
        <v>186066</v>
      </c>
      <c r="Z181" s="116">
        <f t="shared" si="12"/>
        <v>-41163.010000000009</v>
      </c>
      <c r="AA181" s="270">
        <f t="shared" si="13"/>
        <v>-0.1811520896913647</v>
      </c>
    </row>
    <row r="182" spans="1:27">
      <c r="A182" s="161"/>
      <c r="B182" s="95"/>
      <c r="C182" s="30"/>
      <c r="D182" s="15"/>
      <c r="E182" s="30"/>
      <c r="F182" s="15"/>
      <c r="G182" s="30"/>
      <c r="H182" s="15"/>
      <c r="I182" s="42"/>
      <c r="J182" s="16"/>
      <c r="K182" s="42"/>
      <c r="L182" s="16"/>
      <c r="M182" s="42"/>
      <c r="N182" s="28"/>
      <c r="O182" s="53"/>
      <c r="P182" s="28"/>
      <c r="Q182" s="46"/>
      <c r="R182" s="28"/>
      <c r="S182" s="98"/>
      <c r="T182" s="98"/>
      <c r="U182" s="98"/>
      <c r="V182" s="98"/>
      <c r="W182" s="176" t="s">
        <v>80</v>
      </c>
      <c r="X182" s="177">
        <v>7548.69</v>
      </c>
      <c r="Y182" s="109">
        <v>4978.49</v>
      </c>
      <c r="Z182" s="116">
        <f t="shared" si="12"/>
        <v>-2570.1999999999998</v>
      </c>
      <c r="AA182" s="270">
        <f t="shared" si="13"/>
        <v>-0.34048291822819587</v>
      </c>
    </row>
    <row r="183" spans="1:27">
      <c r="A183" s="161"/>
      <c r="B183" s="95"/>
      <c r="C183" s="30"/>
      <c r="D183" s="15"/>
      <c r="E183" s="30"/>
      <c r="F183" s="15"/>
      <c r="G183" s="30"/>
      <c r="H183" s="15"/>
      <c r="I183" s="42"/>
      <c r="J183" s="16"/>
      <c r="K183" s="42"/>
      <c r="L183" s="16"/>
      <c r="M183" s="42"/>
      <c r="N183" s="28"/>
      <c r="O183" s="53"/>
      <c r="P183" s="28"/>
      <c r="Q183" s="46"/>
      <c r="R183" s="28"/>
      <c r="S183" s="98"/>
      <c r="T183" s="98"/>
      <c r="U183" s="98"/>
      <c r="V183" s="98"/>
      <c r="W183" s="176" t="s">
        <v>81</v>
      </c>
      <c r="X183" s="177">
        <v>4742.16</v>
      </c>
      <c r="Y183" s="109">
        <v>10037.01</v>
      </c>
      <c r="Z183" s="116">
        <f t="shared" si="12"/>
        <v>5294.85</v>
      </c>
      <c r="AA183" s="270">
        <f t="shared" si="13"/>
        <v>1.1165481552710159</v>
      </c>
    </row>
    <row r="184" spans="1:27">
      <c r="A184" s="161"/>
      <c r="B184" s="95"/>
      <c r="C184" s="30"/>
      <c r="D184" s="15"/>
      <c r="E184" s="30"/>
      <c r="F184" s="15"/>
      <c r="G184" s="30"/>
      <c r="H184" s="15"/>
      <c r="I184" s="42"/>
      <c r="J184" s="16"/>
      <c r="K184" s="42"/>
      <c r="L184" s="16"/>
      <c r="M184" s="42"/>
      <c r="N184" s="28"/>
      <c r="O184" s="53"/>
      <c r="P184" s="28"/>
      <c r="Q184" s="46"/>
      <c r="R184" s="28"/>
      <c r="S184" s="98"/>
      <c r="T184" s="98"/>
      <c r="U184" s="98"/>
      <c r="V184" s="98"/>
      <c r="W184" s="176" t="s">
        <v>82</v>
      </c>
      <c r="X184" s="177">
        <v>4244.3999999999996</v>
      </c>
      <c r="Y184" s="109" t="s">
        <v>98</v>
      </c>
      <c r="Z184" s="116">
        <f t="shared" si="12"/>
        <v>-4244.3999999999996</v>
      </c>
      <c r="AA184" s="270">
        <f t="shared" si="13"/>
        <v>-1</v>
      </c>
    </row>
    <row r="185" spans="1:27">
      <c r="A185" s="161"/>
      <c r="B185" s="95"/>
      <c r="C185" s="30"/>
      <c r="D185" s="15"/>
      <c r="E185" s="30"/>
      <c r="F185" s="15"/>
      <c r="G185" s="30"/>
      <c r="H185" s="15"/>
      <c r="I185" s="42"/>
      <c r="J185" s="16"/>
      <c r="K185" s="42"/>
      <c r="L185" s="16"/>
      <c r="M185" s="42"/>
      <c r="N185" s="28"/>
      <c r="O185" s="53"/>
      <c r="P185" s="28"/>
      <c r="Q185" s="46"/>
      <c r="R185" s="28"/>
      <c r="S185" s="98"/>
      <c r="T185" s="98"/>
      <c r="U185" s="98"/>
      <c r="V185" s="98"/>
      <c r="W185" s="176" t="s">
        <v>83</v>
      </c>
      <c r="X185" s="177">
        <v>6139.59</v>
      </c>
      <c r="Y185" s="109">
        <v>657.54</v>
      </c>
      <c r="Z185" s="116">
        <f t="shared" si="12"/>
        <v>-5482.05</v>
      </c>
      <c r="AA185" s="270">
        <f t="shared" si="13"/>
        <v>-0.89290164326933885</v>
      </c>
    </row>
    <row r="186" spans="1:27">
      <c r="A186" s="161"/>
      <c r="B186" s="95"/>
      <c r="C186" s="30"/>
      <c r="D186" s="15"/>
      <c r="E186" s="30"/>
      <c r="F186" s="15"/>
      <c r="G186" s="30"/>
      <c r="H186" s="15"/>
      <c r="I186" s="42"/>
      <c r="J186" s="16"/>
      <c r="K186" s="42"/>
      <c r="L186" s="16"/>
      <c r="M186" s="42"/>
      <c r="N186" s="28"/>
      <c r="O186" s="53"/>
      <c r="P186" s="28"/>
      <c r="Q186" s="46"/>
      <c r="R186" s="28"/>
      <c r="S186" s="98"/>
      <c r="T186" s="98"/>
      <c r="U186" s="98"/>
      <c r="V186" s="98"/>
      <c r="W186" s="176" t="s">
        <v>84</v>
      </c>
      <c r="X186" s="177">
        <v>3468.58</v>
      </c>
      <c r="Y186" s="109">
        <v>733.77</v>
      </c>
      <c r="Z186" s="116">
        <f t="shared" si="12"/>
        <v>-2734.81</v>
      </c>
      <c r="AA186" s="270">
        <f t="shared" si="13"/>
        <v>-0.78845233496128098</v>
      </c>
    </row>
    <row r="187" spans="1:27">
      <c r="A187" s="161"/>
      <c r="B187" s="95"/>
      <c r="C187" s="30"/>
      <c r="D187" s="15"/>
      <c r="E187" s="30"/>
      <c r="F187" s="15"/>
      <c r="G187" s="30"/>
      <c r="H187" s="15"/>
      <c r="I187" s="42"/>
      <c r="J187" s="16"/>
      <c r="K187" s="42"/>
      <c r="L187" s="16"/>
      <c r="M187" s="42"/>
      <c r="N187" s="28"/>
      <c r="O187" s="53"/>
      <c r="P187" s="28"/>
      <c r="Q187" s="46"/>
      <c r="R187" s="28"/>
      <c r="S187" s="98"/>
      <c r="T187" s="98"/>
      <c r="U187" s="98"/>
      <c r="V187" s="98"/>
      <c r="W187" s="176" t="s">
        <v>85</v>
      </c>
      <c r="X187" s="177">
        <v>164.53</v>
      </c>
      <c r="Y187" s="109">
        <v>76.02</v>
      </c>
      <c r="Z187" s="116">
        <f t="shared" si="12"/>
        <v>-88.51</v>
      </c>
      <c r="AA187" s="270">
        <f t="shared" si="13"/>
        <v>-0.53795660365890718</v>
      </c>
    </row>
    <row r="188" spans="1:27">
      <c r="A188" s="161"/>
      <c r="B188" s="95"/>
      <c r="C188" s="30"/>
      <c r="D188" s="15"/>
      <c r="E188" s="30"/>
      <c r="F188" s="15"/>
      <c r="G188" s="30"/>
      <c r="H188" s="15"/>
      <c r="I188" s="42"/>
      <c r="J188" s="16"/>
      <c r="K188" s="42"/>
      <c r="L188" s="16"/>
      <c r="M188" s="42"/>
      <c r="N188" s="28"/>
      <c r="O188" s="53"/>
      <c r="P188" s="28"/>
      <c r="Q188" s="46"/>
      <c r="R188" s="28"/>
      <c r="S188" s="98"/>
      <c r="T188" s="98"/>
      <c r="U188" s="98"/>
      <c r="V188" s="98"/>
      <c r="W188" s="176" t="s">
        <v>86</v>
      </c>
      <c r="X188" s="177">
        <v>17650.240000000002</v>
      </c>
      <c r="Y188" s="109">
        <v>1832.79</v>
      </c>
      <c r="Z188" s="116">
        <f t="shared" si="12"/>
        <v>-15817.45</v>
      </c>
      <c r="AA188" s="270">
        <f t="shared" si="13"/>
        <v>-0.89616061877912134</v>
      </c>
    </row>
    <row r="189" spans="1:27">
      <c r="A189" s="161"/>
      <c r="B189" s="95"/>
      <c r="C189" s="30"/>
      <c r="D189" s="15"/>
      <c r="E189" s="30"/>
      <c r="F189" s="15"/>
      <c r="G189" s="30"/>
      <c r="H189" s="15"/>
      <c r="I189" s="42"/>
      <c r="J189" s="16"/>
      <c r="K189" s="42"/>
      <c r="L189" s="16"/>
      <c r="M189" s="42"/>
      <c r="N189" s="28"/>
      <c r="O189" s="53"/>
      <c r="P189" s="28"/>
      <c r="Q189" s="46"/>
      <c r="R189" s="28"/>
      <c r="S189" s="98"/>
      <c r="T189" s="98"/>
      <c r="U189" s="98"/>
      <c r="V189" s="98"/>
      <c r="W189" s="176" t="s">
        <v>87</v>
      </c>
      <c r="X189" s="177">
        <v>253393.1</v>
      </c>
      <c r="Y189" s="109">
        <v>237176.9</v>
      </c>
      <c r="Z189" s="116">
        <f t="shared" si="12"/>
        <v>-16216.200000000012</v>
      </c>
      <c r="AA189" s="270">
        <f t="shared" si="13"/>
        <v>-6.3996217734421379E-2</v>
      </c>
    </row>
    <row r="190" spans="1:27">
      <c r="A190" s="161"/>
      <c r="B190" s="95"/>
      <c r="C190" s="30"/>
      <c r="D190" s="15"/>
      <c r="E190" s="30"/>
      <c r="F190" s="15"/>
      <c r="G190" s="30"/>
      <c r="H190" s="15"/>
      <c r="I190" s="42"/>
      <c r="J190" s="16"/>
      <c r="K190" s="42"/>
      <c r="L190" s="16"/>
      <c r="M190" s="42"/>
      <c r="N190" s="28"/>
      <c r="O190" s="53"/>
      <c r="P190" s="28"/>
      <c r="Q190" s="46"/>
      <c r="R190" s="28"/>
      <c r="S190" s="98"/>
      <c r="T190" s="98"/>
      <c r="U190" s="98"/>
      <c r="V190" s="98"/>
      <c r="W190" s="176" t="s">
        <v>88</v>
      </c>
      <c r="X190" s="177">
        <v>0</v>
      </c>
      <c r="Y190" s="109">
        <v>12328.74</v>
      </c>
      <c r="Z190" s="116">
        <f t="shared" si="12"/>
        <v>12328.74</v>
      </c>
      <c r="AA190" s="270" t="e">
        <f t="shared" si="13"/>
        <v>#DIV/0!</v>
      </c>
    </row>
    <row r="191" spans="1:27">
      <c r="A191" s="161"/>
      <c r="B191" s="95"/>
      <c r="C191" s="30"/>
      <c r="D191" s="15"/>
      <c r="E191" s="30"/>
      <c r="F191" s="15"/>
      <c r="G191" s="30"/>
      <c r="H191" s="15"/>
      <c r="I191" s="42"/>
      <c r="J191" s="16"/>
      <c r="K191" s="42"/>
      <c r="L191" s="16"/>
      <c r="M191" s="42"/>
      <c r="N191" s="28"/>
      <c r="O191" s="53"/>
      <c r="P191" s="28"/>
      <c r="Q191" s="46"/>
      <c r="R191" s="28"/>
      <c r="S191" s="98"/>
      <c r="T191" s="98"/>
      <c r="U191" s="98"/>
      <c r="V191" s="98"/>
      <c r="W191" s="176" t="s">
        <v>89</v>
      </c>
      <c r="X191" s="177">
        <v>20.69</v>
      </c>
      <c r="Y191" s="109">
        <v>7446.84</v>
      </c>
      <c r="Z191" s="116">
        <f t="shared" si="12"/>
        <v>7426.1500000000005</v>
      </c>
      <c r="AA191" s="270">
        <f t="shared" si="13"/>
        <v>358.9246012566457</v>
      </c>
    </row>
    <row r="192" spans="1:27">
      <c r="A192" s="161"/>
      <c r="B192" s="95"/>
      <c r="C192" s="30"/>
      <c r="D192" s="15"/>
      <c r="E192" s="30"/>
      <c r="F192" s="15"/>
      <c r="G192" s="30"/>
      <c r="H192" s="15"/>
      <c r="I192" s="42"/>
      <c r="J192" s="16"/>
      <c r="K192" s="42"/>
      <c r="L192" s="16"/>
      <c r="M192" s="42"/>
      <c r="N192" s="28"/>
      <c r="O192" s="53"/>
      <c r="P192" s="28"/>
      <c r="Q192" s="46"/>
      <c r="R192" s="28"/>
      <c r="S192" s="98"/>
      <c r="T192" s="98"/>
      <c r="U192" s="98"/>
      <c r="V192" s="98"/>
      <c r="W192" s="176" t="s">
        <v>90</v>
      </c>
      <c r="X192" s="251" t="s">
        <v>98</v>
      </c>
      <c r="Y192" s="109">
        <v>0.02</v>
      </c>
      <c r="Z192" s="116">
        <f t="shared" si="12"/>
        <v>0.02</v>
      </c>
      <c r="AA192" s="270" t="e">
        <f t="shared" si="13"/>
        <v>#DIV/0!</v>
      </c>
    </row>
    <row r="193" spans="1:27">
      <c r="A193" s="161"/>
      <c r="B193" s="95"/>
      <c r="C193" s="30"/>
      <c r="D193" s="15"/>
      <c r="E193" s="30"/>
      <c r="F193" s="15"/>
      <c r="G193" s="30"/>
      <c r="H193" s="15"/>
      <c r="I193" s="42"/>
      <c r="J193" s="16"/>
      <c r="K193" s="42"/>
      <c r="L193" s="16"/>
      <c r="M193" s="42"/>
      <c r="N193" s="28"/>
      <c r="O193" s="53"/>
      <c r="P193" s="28"/>
      <c r="Q193" s="46"/>
      <c r="R193" s="28"/>
      <c r="S193" s="98"/>
      <c r="T193" s="98"/>
      <c r="U193" s="98"/>
      <c r="V193" s="98"/>
      <c r="W193" s="176" t="s">
        <v>91</v>
      </c>
      <c r="X193" s="251" t="s">
        <v>98</v>
      </c>
      <c r="Y193" s="109" t="s">
        <v>98</v>
      </c>
      <c r="Z193" s="116">
        <f t="shared" si="12"/>
        <v>0</v>
      </c>
      <c r="AA193" s="270" t="e">
        <f t="shared" si="13"/>
        <v>#DIV/0!</v>
      </c>
    </row>
    <row r="194" spans="1:27">
      <c r="A194" s="161"/>
      <c r="B194" s="95"/>
      <c r="C194" s="30"/>
      <c r="D194" s="15"/>
      <c r="E194" s="30"/>
      <c r="F194" s="15"/>
      <c r="G194" s="30"/>
      <c r="H194" s="15"/>
      <c r="I194" s="42"/>
      <c r="J194" s="16"/>
      <c r="K194" s="42"/>
      <c r="L194" s="16"/>
      <c r="M194" s="42"/>
      <c r="N194" s="28"/>
      <c r="O194" s="53"/>
      <c r="P194" s="28"/>
      <c r="Q194" s="46"/>
      <c r="R194" s="28"/>
      <c r="S194" s="98"/>
      <c r="T194" s="98"/>
      <c r="U194" s="98"/>
      <c r="V194" s="98"/>
      <c r="W194" s="176" t="s">
        <v>92</v>
      </c>
      <c r="X194" s="177">
        <v>122.6</v>
      </c>
      <c r="Y194" s="109">
        <v>193.39</v>
      </c>
      <c r="Z194" s="116">
        <f t="shared" si="12"/>
        <v>70.789999999999992</v>
      </c>
      <c r="AA194" s="270">
        <f t="shared" si="13"/>
        <v>0.57740619902120716</v>
      </c>
    </row>
    <row r="195" spans="1:27">
      <c r="A195" s="161"/>
      <c r="B195" s="95"/>
      <c r="C195" s="30"/>
      <c r="D195" s="15"/>
      <c r="E195" s="30"/>
      <c r="F195" s="15"/>
      <c r="G195" s="30"/>
      <c r="H195" s="15"/>
      <c r="I195" s="42"/>
      <c r="J195" s="16"/>
      <c r="K195" s="42"/>
      <c r="L195" s="16"/>
      <c r="M195" s="42"/>
      <c r="N195" s="28"/>
      <c r="O195" s="53"/>
      <c r="P195" s="28"/>
      <c r="Q195" s="46"/>
      <c r="R195" s="28"/>
      <c r="S195" s="98"/>
      <c r="T195" s="98"/>
      <c r="U195" s="98"/>
      <c r="V195" s="98"/>
      <c r="W195" s="176" t="s">
        <v>93</v>
      </c>
      <c r="X195" s="251" t="s">
        <v>98</v>
      </c>
      <c r="Y195" s="109" t="s">
        <v>98</v>
      </c>
      <c r="Z195" s="116">
        <f t="shared" si="12"/>
        <v>0</v>
      </c>
      <c r="AA195" s="270" t="e">
        <f t="shared" si="13"/>
        <v>#DIV/0!</v>
      </c>
    </row>
    <row r="196" spans="1:27">
      <c r="A196" s="161"/>
      <c r="B196" s="95"/>
      <c r="C196" s="30"/>
      <c r="D196" s="15"/>
      <c r="E196" s="30"/>
      <c r="F196" s="15"/>
      <c r="G196" s="30"/>
      <c r="H196" s="15"/>
      <c r="I196" s="42"/>
      <c r="J196" s="16"/>
      <c r="K196" s="42"/>
      <c r="L196" s="16"/>
      <c r="M196" s="42"/>
      <c r="N196" s="28"/>
      <c r="O196" s="53"/>
      <c r="P196" s="28"/>
      <c r="Q196" s="46"/>
      <c r="R196" s="28"/>
      <c r="S196" s="98"/>
      <c r="T196" s="98"/>
      <c r="U196" s="98"/>
      <c r="V196" s="98"/>
      <c r="W196" s="176" t="s">
        <v>94</v>
      </c>
      <c r="X196" s="177">
        <v>56913.68</v>
      </c>
      <c r="Y196" s="109">
        <v>51007.46</v>
      </c>
      <c r="Z196" s="116">
        <f t="shared" si="12"/>
        <v>-5906.2200000000012</v>
      </c>
      <c r="AA196" s="270">
        <f t="shared" si="13"/>
        <v>-0.10377505021639791</v>
      </c>
    </row>
    <row r="197" spans="1:27">
      <c r="A197" s="161"/>
      <c r="B197" s="95"/>
      <c r="C197" s="30"/>
      <c r="D197" s="15"/>
      <c r="E197" s="30"/>
      <c r="F197" s="15"/>
      <c r="G197" s="30"/>
      <c r="H197" s="15"/>
      <c r="I197" s="42"/>
      <c r="J197" s="16"/>
      <c r="K197" s="42"/>
      <c r="L197" s="16"/>
      <c r="M197" s="42"/>
      <c r="N197" s="28"/>
      <c r="O197" s="53"/>
      <c r="P197" s="28"/>
      <c r="Q197" s="46"/>
      <c r="R197" s="28"/>
      <c r="S197" s="98"/>
      <c r="T197" s="98"/>
      <c r="U197" s="98"/>
      <c r="V197" s="98"/>
      <c r="W197" s="176" t="s">
        <v>95</v>
      </c>
      <c r="X197" s="177" t="s">
        <v>98</v>
      </c>
      <c r="Y197" s="109" t="s">
        <v>98</v>
      </c>
      <c r="Z197" s="116">
        <f t="shared" si="12"/>
        <v>0</v>
      </c>
      <c r="AA197" s="270" t="e">
        <f t="shared" si="13"/>
        <v>#DIV/0!</v>
      </c>
    </row>
    <row r="198" spans="1:27">
      <c r="A198" s="161"/>
      <c r="B198" s="95"/>
      <c r="C198" s="30"/>
      <c r="D198" s="15"/>
      <c r="E198" s="30"/>
      <c r="F198" s="15"/>
      <c r="G198" s="30"/>
      <c r="H198" s="15"/>
      <c r="I198" s="42"/>
      <c r="J198" s="16"/>
      <c r="K198" s="42"/>
      <c r="L198" s="16"/>
      <c r="M198" s="42"/>
      <c r="N198" s="28"/>
      <c r="O198" s="53"/>
      <c r="P198" s="28"/>
      <c r="Q198" s="46"/>
      <c r="R198" s="28"/>
      <c r="S198" s="98"/>
      <c r="T198" s="98"/>
      <c r="U198" s="98"/>
      <c r="V198" s="98"/>
      <c r="W198" s="176" t="s">
        <v>96</v>
      </c>
      <c r="X198" s="251" t="s">
        <v>98</v>
      </c>
      <c r="Y198" s="109" t="s">
        <v>98</v>
      </c>
      <c r="Z198" s="116">
        <f t="shared" si="12"/>
        <v>0</v>
      </c>
      <c r="AA198" s="270" t="e">
        <f t="shared" si="13"/>
        <v>#DIV/0!</v>
      </c>
    </row>
    <row r="199" spans="1:27">
      <c r="A199" s="161"/>
      <c r="B199" s="95"/>
      <c r="C199" s="30"/>
      <c r="D199" s="15"/>
      <c r="E199" s="30"/>
      <c r="F199" s="15"/>
      <c r="G199" s="30"/>
      <c r="H199" s="15"/>
      <c r="I199" s="42"/>
      <c r="J199" s="16"/>
      <c r="K199" s="42"/>
      <c r="L199" s="16"/>
      <c r="M199" s="42"/>
      <c r="N199" s="28"/>
      <c r="O199" s="53"/>
      <c r="P199" s="28"/>
      <c r="Q199" s="46"/>
      <c r="R199" s="28"/>
      <c r="S199" s="98"/>
      <c r="T199" s="98"/>
      <c r="U199" s="98"/>
      <c r="V199" s="98"/>
      <c r="W199" s="176" t="s">
        <v>97</v>
      </c>
      <c r="X199" s="177">
        <v>-0.02</v>
      </c>
      <c r="Y199" s="109" t="s">
        <v>98</v>
      </c>
      <c r="Z199" s="116">
        <f t="shared" si="12"/>
        <v>0.02</v>
      </c>
      <c r="AA199" s="270">
        <f>Z199/X199</f>
        <v>-1</v>
      </c>
    </row>
    <row r="200" spans="1:27">
      <c r="A200" s="95"/>
      <c r="B200" s="93"/>
      <c r="C200" s="28"/>
      <c r="D200" s="17"/>
      <c r="E200" s="28"/>
      <c r="F200" s="17"/>
      <c r="G200" s="28"/>
      <c r="H200" s="17"/>
      <c r="I200" s="40"/>
      <c r="J200" s="18"/>
      <c r="K200" s="40"/>
      <c r="L200" s="18"/>
      <c r="M200" s="40"/>
      <c r="N200" s="28"/>
      <c r="O200" s="53"/>
      <c r="P200" s="28"/>
      <c r="Q200" s="46"/>
      <c r="R200" s="28"/>
      <c r="S200" s="98"/>
      <c r="T200" s="98"/>
      <c r="U200" s="98"/>
      <c r="V200" s="98"/>
      <c r="W200" s="163"/>
      <c r="X200" s="114"/>
      <c r="Y200" s="109"/>
      <c r="Z200" s="116"/>
      <c r="AA200" s="270"/>
    </row>
    <row r="201" spans="1:27">
      <c r="A201" s="93"/>
      <c r="B201" s="95"/>
      <c r="C201" s="30"/>
      <c r="D201" s="15"/>
      <c r="E201" s="30"/>
      <c r="F201" s="15"/>
      <c r="G201" s="30"/>
      <c r="H201" s="15"/>
      <c r="I201" s="42"/>
      <c r="J201" s="16"/>
      <c r="K201" s="42"/>
      <c r="L201" s="16"/>
      <c r="M201" s="42"/>
      <c r="N201" s="28"/>
      <c r="O201" s="53"/>
      <c r="Q201" s="46"/>
      <c r="R201" s="33"/>
      <c r="S201" s="98"/>
      <c r="T201" s="98"/>
      <c r="U201" s="98"/>
      <c r="V201" s="98"/>
      <c r="W201" s="163"/>
      <c r="X201" s="114"/>
      <c r="Y201" s="109"/>
      <c r="Z201" s="117"/>
      <c r="AA201" s="267"/>
    </row>
    <row r="202" spans="1:27">
      <c r="A202" s="95"/>
      <c r="B202" s="93"/>
      <c r="C202" s="28"/>
      <c r="D202" s="17"/>
      <c r="E202" s="28"/>
      <c r="F202" s="17"/>
      <c r="G202" s="28"/>
      <c r="H202" s="17"/>
      <c r="I202" s="40"/>
      <c r="J202" s="18"/>
      <c r="K202" s="40"/>
      <c r="L202" s="18"/>
      <c r="M202" s="40"/>
      <c r="N202" s="28"/>
      <c r="O202" s="53"/>
      <c r="Q202" s="46"/>
      <c r="R202" s="33"/>
      <c r="S202" s="98"/>
      <c r="T202" s="98"/>
      <c r="U202" s="98"/>
      <c r="V202" s="98"/>
      <c r="W202" s="163"/>
      <c r="X202" s="114"/>
      <c r="Y202" s="109"/>
      <c r="Z202" s="117"/>
      <c r="AA202" s="267"/>
    </row>
    <row r="203" spans="1:27">
      <c r="A203" s="93"/>
      <c r="B203" s="119"/>
      <c r="C203" s="28"/>
      <c r="D203" s="17"/>
      <c r="E203" s="28"/>
      <c r="F203" s="17"/>
      <c r="G203" s="28"/>
      <c r="H203" s="17"/>
      <c r="I203" s="40"/>
      <c r="J203" s="18"/>
      <c r="K203" s="40"/>
      <c r="L203" s="18"/>
      <c r="M203" s="40"/>
      <c r="N203" s="28"/>
      <c r="O203" s="53"/>
      <c r="Q203" s="46"/>
      <c r="R203" s="33"/>
      <c r="S203" s="98"/>
      <c r="T203" s="98"/>
      <c r="U203" s="98"/>
      <c r="V203" s="98"/>
      <c r="W203" s="163"/>
      <c r="X203" s="114"/>
      <c r="Y203" s="109"/>
      <c r="Z203" s="117"/>
      <c r="AA203" s="267"/>
    </row>
    <row r="204" spans="1:27" ht="15.75">
      <c r="A204" s="94" t="s">
        <v>8</v>
      </c>
      <c r="B204" s="94" t="s">
        <v>11</v>
      </c>
      <c r="C204" s="29">
        <v>431889.56</v>
      </c>
      <c r="D204" s="22">
        <v>447959.28</v>
      </c>
      <c r="E204" s="29">
        <v>537782.65</v>
      </c>
      <c r="F204" s="22">
        <v>573768.82999999996</v>
      </c>
      <c r="G204" s="29">
        <v>581105.94999999995</v>
      </c>
      <c r="H204" s="22">
        <v>618639.16</v>
      </c>
      <c r="I204" s="41">
        <v>626275.06000000006</v>
      </c>
      <c r="J204" s="23">
        <v>807970.21</v>
      </c>
      <c r="K204" s="41">
        <v>588797.62</v>
      </c>
      <c r="L204" s="23">
        <v>692915.82</v>
      </c>
      <c r="M204" s="41">
        <v>681366.93</v>
      </c>
      <c r="N204" s="29">
        <f>SUM(M204-L204)</f>
        <v>-11548.889999999898</v>
      </c>
      <c r="O204" s="52">
        <v>683584.35</v>
      </c>
      <c r="P204" s="29">
        <f>SUM(O204-M204)</f>
        <v>2217.4199999999255</v>
      </c>
      <c r="Q204" s="69">
        <v>739265.82</v>
      </c>
      <c r="R204" s="29">
        <f>SUM(Q204-O204)</f>
        <v>55681.469999999972</v>
      </c>
      <c r="S204" s="98">
        <v>690900.47999999998</v>
      </c>
      <c r="T204" s="98">
        <v>752982.24</v>
      </c>
      <c r="U204" s="98">
        <v>745308.06</v>
      </c>
      <c r="V204" s="98">
        <v>684317.69</v>
      </c>
      <c r="W204" s="163"/>
      <c r="X204" s="253">
        <v>930766.96</v>
      </c>
      <c r="Y204" s="254">
        <v>1321753.32</v>
      </c>
      <c r="Z204" s="116"/>
      <c r="AA204" s="270"/>
    </row>
    <row r="205" spans="1:27">
      <c r="A205" s="161"/>
      <c r="B205" s="95"/>
      <c r="C205" s="30"/>
      <c r="D205" s="15"/>
      <c r="E205" s="30"/>
      <c r="F205" s="15"/>
      <c r="G205" s="30"/>
      <c r="H205" s="15"/>
      <c r="I205" s="42"/>
      <c r="J205" s="16"/>
      <c r="K205" s="42"/>
      <c r="L205" s="16"/>
      <c r="M205" s="42"/>
      <c r="N205" s="28"/>
      <c r="O205" s="53"/>
      <c r="P205" s="28"/>
      <c r="Q205" s="46"/>
      <c r="R205" s="28"/>
      <c r="S205" s="98"/>
      <c r="T205" s="98"/>
      <c r="U205" s="98"/>
      <c r="V205" s="98"/>
      <c r="W205" s="176" t="s">
        <v>75</v>
      </c>
      <c r="X205" s="177">
        <v>234510.43</v>
      </c>
      <c r="Y205" s="109">
        <v>198732.34</v>
      </c>
      <c r="Z205" s="116">
        <f t="shared" ref="Z205:Z227" si="14">IF(Y205=0,"",Y205-X205)</f>
        <v>-35778.089999999997</v>
      </c>
      <c r="AA205" s="270">
        <f t="shared" ref="AA205:AA226" si="15">Z205/X205</f>
        <v>-0.15256502663868723</v>
      </c>
    </row>
    <row r="206" spans="1:27">
      <c r="A206" s="161"/>
      <c r="B206" s="95"/>
      <c r="C206" s="30"/>
      <c r="D206" s="15"/>
      <c r="E206" s="30"/>
      <c r="F206" s="15"/>
      <c r="G206" s="30"/>
      <c r="H206" s="15"/>
      <c r="I206" s="42"/>
      <c r="J206" s="16"/>
      <c r="K206" s="42"/>
      <c r="L206" s="16"/>
      <c r="M206" s="42"/>
      <c r="N206" s="28"/>
      <c r="O206" s="53"/>
      <c r="P206" s="28"/>
      <c r="Q206" s="46"/>
      <c r="R206" s="28"/>
      <c r="S206" s="98"/>
      <c r="T206" s="98"/>
      <c r="U206" s="98"/>
      <c r="V206" s="98"/>
      <c r="W206" s="176" t="s">
        <v>76</v>
      </c>
      <c r="X206" s="177">
        <v>8860.4599999999991</v>
      </c>
      <c r="Y206" s="109">
        <v>7541.2</v>
      </c>
      <c r="Z206" s="116">
        <f t="shared" si="14"/>
        <v>-1319.2599999999993</v>
      </c>
      <c r="AA206" s="270">
        <f t="shared" si="15"/>
        <v>-0.14889294686731833</v>
      </c>
    </row>
    <row r="207" spans="1:27">
      <c r="A207" s="161"/>
      <c r="B207" s="95"/>
      <c r="C207" s="30"/>
      <c r="D207" s="15"/>
      <c r="E207" s="30"/>
      <c r="F207" s="15"/>
      <c r="G207" s="30"/>
      <c r="H207" s="15"/>
      <c r="I207" s="42"/>
      <c r="J207" s="16"/>
      <c r="K207" s="42"/>
      <c r="L207" s="16"/>
      <c r="M207" s="42"/>
      <c r="N207" s="28"/>
      <c r="O207" s="53"/>
      <c r="P207" s="28"/>
      <c r="Q207" s="46"/>
      <c r="R207" s="28"/>
      <c r="S207" s="98"/>
      <c r="T207" s="98"/>
      <c r="U207" s="98"/>
      <c r="V207" s="98"/>
      <c r="W207" s="176" t="s">
        <v>77</v>
      </c>
      <c r="X207" s="177">
        <v>126875.86</v>
      </c>
      <c r="Y207" s="109">
        <v>221970.33</v>
      </c>
      <c r="Z207" s="116">
        <f t="shared" si="14"/>
        <v>95094.469999999987</v>
      </c>
      <c r="AA207" s="270">
        <f t="shared" si="15"/>
        <v>0.74950798363061333</v>
      </c>
    </row>
    <row r="208" spans="1:27">
      <c r="A208" s="161"/>
      <c r="B208" s="95"/>
      <c r="C208" s="30"/>
      <c r="D208" s="15"/>
      <c r="E208" s="30"/>
      <c r="F208" s="15"/>
      <c r="G208" s="30"/>
      <c r="H208" s="15"/>
      <c r="I208" s="42"/>
      <c r="J208" s="16"/>
      <c r="K208" s="42"/>
      <c r="L208" s="16"/>
      <c r="M208" s="42"/>
      <c r="N208" s="28"/>
      <c r="O208" s="53"/>
      <c r="P208" s="28"/>
      <c r="Q208" s="46"/>
      <c r="R208" s="28"/>
      <c r="S208" s="98"/>
      <c r="T208" s="98"/>
      <c r="U208" s="98"/>
      <c r="V208" s="98"/>
      <c r="W208" s="176" t="s">
        <v>78</v>
      </c>
      <c r="X208" s="177">
        <v>20693.61</v>
      </c>
      <c r="Y208" s="109">
        <v>13664.73</v>
      </c>
      <c r="Z208" s="116">
        <f t="shared" si="14"/>
        <v>-7028.880000000001</v>
      </c>
      <c r="AA208" s="270">
        <f t="shared" si="15"/>
        <v>-0.3396642731741828</v>
      </c>
    </row>
    <row r="209" spans="1:27">
      <c r="A209" s="161"/>
      <c r="B209" s="95"/>
      <c r="C209" s="30"/>
      <c r="D209" s="15"/>
      <c r="E209" s="30"/>
      <c r="F209" s="15"/>
      <c r="G209" s="30"/>
      <c r="H209" s="15"/>
      <c r="I209" s="42"/>
      <c r="J209" s="16"/>
      <c r="K209" s="42"/>
      <c r="L209" s="16"/>
      <c r="M209" s="42"/>
      <c r="N209" s="28"/>
      <c r="O209" s="53"/>
      <c r="P209" s="28"/>
      <c r="Q209" s="46"/>
      <c r="R209" s="28"/>
      <c r="S209" s="98"/>
      <c r="T209" s="98"/>
      <c r="U209" s="98"/>
      <c r="V209" s="98"/>
      <c r="W209" s="176" t="s">
        <v>79</v>
      </c>
      <c r="X209" s="177">
        <v>166634.68</v>
      </c>
      <c r="Y209" s="109">
        <v>209637.77</v>
      </c>
      <c r="Z209" s="116">
        <f t="shared" si="14"/>
        <v>43003.09</v>
      </c>
      <c r="AA209" s="270">
        <f t="shared" si="15"/>
        <v>0.25806806842369184</v>
      </c>
    </row>
    <row r="210" spans="1:27">
      <c r="A210" s="161"/>
      <c r="B210" s="95"/>
      <c r="C210" s="30"/>
      <c r="D210" s="15"/>
      <c r="E210" s="30"/>
      <c r="F210" s="15"/>
      <c r="G210" s="30"/>
      <c r="H210" s="15"/>
      <c r="I210" s="42"/>
      <c r="J210" s="16"/>
      <c r="K210" s="42"/>
      <c r="L210" s="16"/>
      <c r="M210" s="42"/>
      <c r="N210" s="28"/>
      <c r="O210" s="53"/>
      <c r="P210" s="28"/>
      <c r="Q210" s="46"/>
      <c r="R210" s="28"/>
      <c r="S210" s="98"/>
      <c r="T210" s="98"/>
      <c r="U210" s="98"/>
      <c r="V210" s="98"/>
      <c r="W210" s="176" t="s">
        <v>80</v>
      </c>
      <c r="X210" s="177">
        <v>3542.95</v>
      </c>
      <c r="Y210" s="109">
        <v>9451.4699999999993</v>
      </c>
      <c r="Z210" s="116">
        <f t="shared" si="14"/>
        <v>5908.5199999999995</v>
      </c>
      <c r="AA210" s="270">
        <f t="shared" si="15"/>
        <v>1.6676837099027646</v>
      </c>
    </row>
    <row r="211" spans="1:27">
      <c r="A211" s="161"/>
      <c r="B211" s="95"/>
      <c r="C211" s="30"/>
      <c r="D211" s="15"/>
      <c r="E211" s="30"/>
      <c r="F211" s="15"/>
      <c r="G211" s="30"/>
      <c r="H211" s="15"/>
      <c r="I211" s="42"/>
      <c r="J211" s="16"/>
      <c r="K211" s="42"/>
      <c r="L211" s="16"/>
      <c r="M211" s="42"/>
      <c r="N211" s="28"/>
      <c r="O211" s="53"/>
      <c r="P211" s="28"/>
      <c r="Q211" s="46"/>
      <c r="R211" s="28"/>
      <c r="S211" s="98"/>
      <c r="T211" s="98"/>
      <c r="U211" s="98"/>
      <c r="V211" s="98"/>
      <c r="W211" s="176" t="s">
        <v>81</v>
      </c>
      <c r="X211" s="177">
        <v>5776.72</v>
      </c>
      <c r="Y211" s="109">
        <v>8064.16</v>
      </c>
      <c r="Z211" s="116">
        <f t="shared" si="14"/>
        <v>2287.4399999999996</v>
      </c>
      <c r="AA211" s="270">
        <f t="shared" si="15"/>
        <v>0.39597557091221308</v>
      </c>
    </row>
    <row r="212" spans="1:27">
      <c r="A212" s="161"/>
      <c r="B212" s="95"/>
      <c r="C212" s="30"/>
      <c r="D212" s="15"/>
      <c r="E212" s="30"/>
      <c r="F212" s="15"/>
      <c r="G212" s="30"/>
      <c r="H212" s="15"/>
      <c r="I212" s="42"/>
      <c r="J212" s="16"/>
      <c r="K212" s="42"/>
      <c r="L212" s="16"/>
      <c r="M212" s="42"/>
      <c r="N212" s="28"/>
      <c r="O212" s="53"/>
      <c r="P212" s="28"/>
      <c r="Q212" s="46"/>
      <c r="R212" s="28"/>
      <c r="S212" s="98"/>
      <c r="T212" s="98"/>
      <c r="U212" s="98"/>
      <c r="V212" s="98"/>
      <c r="W212" s="176" t="s">
        <v>82</v>
      </c>
      <c r="X212" s="177">
        <v>2462.42</v>
      </c>
      <c r="Y212" s="109">
        <v>489.29</v>
      </c>
      <c r="Z212" s="116">
        <f t="shared" si="14"/>
        <v>-1973.13</v>
      </c>
      <c r="AA212" s="270">
        <f t="shared" si="15"/>
        <v>-0.80129709797678705</v>
      </c>
    </row>
    <row r="213" spans="1:27">
      <c r="A213" s="161"/>
      <c r="B213" s="95"/>
      <c r="C213" s="30"/>
      <c r="D213" s="15"/>
      <c r="E213" s="30"/>
      <c r="F213" s="15"/>
      <c r="G213" s="30"/>
      <c r="H213" s="15"/>
      <c r="I213" s="42"/>
      <c r="J213" s="16"/>
      <c r="K213" s="42"/>
      <c r="L213" s="16"/>
      <c r="M213" s="42"/>
      <c r="N213" s="28"/>
      <c r="O213" s="53"/>
      <c r="P213" s="28"/>
      <c r="Q213" s="46"/>
      <c r="R213" s="28"/>
      <c r="S213" s="98"/>
      <c r="T213" s="98"/>
      <c r="U213" s="98"/>
      <c r="V213" s="98"/>
      <c r="W213" s="176" t="s">
        <v>83</v>
      </c>
      <c r="X213" s="177">
        <v>3616.33</v>
      </c>
      <c r="Y213" s="109">
        <v>458.33</v>
      </c>
      <c r="Z213" s="116">
        <f t="shared" si="14"/>
        <v>-3158</v>
      </c>
      <c r="AA213" s="270">
        <f t="shared" si="15"/>
        <v>-0.87326101323717698</v>
      </c>
    </row>
    <row r="214" spans="1:27">
      <c r="A214" s="161"/>
      <c r="B214" s="95"/>
      <c r="C214" s="30"/>
      <c r="D214" s="15"/>
      <c r="E214" s="30"/>
      <c r="F214" s="15"/>
      <c r="G214" s="30"/>
      <c r="H214" s="15"/>
      <c r="I214" s="42"/>
      <c r="J214" s="16"/>
      <c r="K214" s="42"/>
      <c r="L214" s="16"/>
      <c r="M214" s="42"/>
      <c r="N214" s="28"/>
      <c r="O214" s="53"/>
      <c r="P214" s="28"/>
      <c r="Q214" s="46"/>
      <c r="R214" s="28"/>
      <c r="S214" s="98"/>
      <c r="T214" s="98"/>
      <c r="U214" s="98"/>
      <c r="V214" s="98"/>
      <c r="W214" s="176" t="s">
        <v>84</v>
      </c>
      <c r="X214" s="177">
        <v>2732.24</v>
      </c>
      <c r="Y214" s="109">
        <v>245523.94</v>
      </c>
      <c r="Z214" s="116">
        <f t="shared" si="14"/>
        <v>242791.7</v>
      </c>
      <c r="AA214" s="270">
        <f t="shared" si="15"/>
        <v>88.861776417884244</v>
      </c>
    </row>
    <row r="215" spans="1:27">
      <c r="A215" s="161"/>
      <c r="B215" s="95"/>
      <c r="C215" s="30"/>
      <c r="D215" s="15"/>
      <c r="E215" s="30"/>
      <c r="F215" s="15"/>
      <c r="G215" s="30"/>
      <c r="H215" s="15"/>
      <c r="I215" s="42"/>
      <c r="J215" s="16"/>
      <c r="K215" s="42"/>
      <c r="L215" s="16"/>
      <c r="M215" s="42"/>
      <c r="N215" s="28"/>
      <c r="O215" s="53"/>
      <c r="P215" s="28"/>
      <c r="Q215" s="46"/>
      <c r="R215" s="28"/>
      <c r="S215" s="98"/>
      <c r="T215" s="98"/>
      <c r="U215" s="98"/>
      <c r="V215" s="98"/>
      <c r="W215" s="176" t="s">
        <v>85</v>
      </c>
      <c r="X215" s="177">
        <v>100.05</v>
      </c>
      <c r="Y215" s="109">
        <v>101.65</v>
      </c>
      <c r="Z215" s="116">
        <f t="shared" si="14"/>
        <v>1.6000000000000085</v>
      </c>
      <c r="AA215" s="270">
        <f t="shared" si="15"/>
        <v>1.5992003998001086E-2</v>
      </c>
    </row>
    <row r="216" spans="1:27">
      <c r="A216" s="161"/>
      <c r="B216" s="95"/>
      <c r="C216" s="30"/>
      <c r="D216" s="15"/>
      <c r="E216" s="30"/>
      <c r="F216" s="15"/>
      <c r="G216" s="30"/>
      <c r="H216" s="15"/>
      <c r="I216" s="42"/>
      <c r="J216" s="16"/>
      <c r="K216" s="42"/>
      <c r="L216" s="16"/>
      <c r="M216" s="42"/>
      <c r="N216" s="28"/>
      <c r="O216" s="53"/>
      <c r="P216" s="28"/>
      <c r="Q216" s="46"/>
      <c r="R216" s="28"/>
      <c r="S216" s="98"/>
      <c r="T216" s="98"/>
      <c r="U216" s="98"/>
      <c r="V216" s="98"/>
      <c r="W216" s="176" t="s">
        <v>86</v>
      </c>
      <c r="X216" s="177">
        <v>12054.59</v>
      </c>
      <c r="Y216" s="109">
        <v>6814.22</v>
      </c>
      <c r="Z216" s="116">
        <f t="shared" si="14"/>
        <v>-5240.37</v>
      </c>
      <c r="AA216" s="270">
        <f t="shared" si="15"/>
        <v>-0.43471988678171553</v>
      </c>
    </row>
    <row r="217" spans="1:27">
      <c r="A217" s="161"/>
      <c r="B217" s="95"/>
      <c r="C217" s="30"/>
      <c r="D217" s="15"/>
      <c r="E217" s="30"/>
      <c r="F217" s="15"/>
      <c r="G217" s="30"/>
      <c r="H217" s="15"/>
      <c r="I217" s="42"/>
      <c r="J217" s="16"/>
      <c r="K217" s="42"/>
      <c r="L217" s="16"/>
      <c r="M217" s="42"/>
      <c r="N217" s="28"/>
      <c r="O217" s="53"/>
      <c r="P217" s="28"/>
      <c r="Q217" s="46"/>
      <c r="R217" s="28"/>
      <c r="S217" s="98"/>
      <c r="T217" s="98"/>
      <c r="U217" s="98"/>
      <c r="V217" s="98"/>
      <c r="W217" s="176" t="s">
        <v>87</v>
      </c>
      <c r="X217" s="177">
        <v>278355.62</v>
      </c>
      <c r="Y217" s="109">
        <v>326544.43</v>
      </c>
      <c r="Z217" s="116">
        <f t="shared" si="14"/>
        <v>48188.81</v>
      </c>
      <c r="AA217" s="270">
        <f t="shared" si="15"/>
        <v>0.17311958709509798</v>
      </c>
    </row>
    <row r="218" spans="1:27">
      <c r="A218" s="161"/>
      <c r="B218" s="95"/>
      <c r="C218" s="30"/>
      <c r="D218" s="15"/>
      <c r="E218" s="30"/>
      <c r="F218" s="15"/>
      <c r="G218" s="30"/>
      <c r="H218" s="15"/>
      <c r="I218" s="42"/>
      <c r="J218" s="16"/>
      <c r="K218" s="42"/>
      <c r="L218" s="16"/>
      <c r="M218" s="42"/>
      <c r="N218" s="28"/>
      <c r="O218" s="53"/>
      <c r="P218" s="28"/>
      <c r="Q218" s="46"/>
      <c r="R218" s="28"/>
      <c r="S218" s="98"/>
      <c r="T218" s="98"/>
      <c r="U218" s="98"/>
      <c r="V218" s="98"/>
      <c r="W218" s="176" t="s">
        <v>88</v>
      </c>
      <c r="X218" s="177">
        <v>13398</v>
      </c>
      <c r="Y218" s="109">
        <v>11284.42</v>
      </c>
      <c r="Z218" s="116">
        <f t="shared" si="14"/>
        <v>-2113.58</v>
      </c>
      <c r="AA218" s="270">
        <f t="shared" si="15"/>
        <v>-0.15775339602925809</v>
      </c>
    </row>
    <row r="219" spans="1:27">
      <c r="A219" s="161"/>
      <c r="B219" s="95"/>
      <c r="C219" s="30"/>
      <c r="D219" s="15"/>
      <c r="E219" s="30"/>
      <c r="F219" s="15"/>
      <c r="G219" s="30"/>
      <c r="H219" s="15"/>
      <c r="I219" s="42"/>
      <c r="J219" s="16"/>
      <c r="K219" s="42"/>
      <c r="L219" s="16"/>
      <c r="M219" s="42"/>
      <c r="N219" s="28"/>
      <c r="O219" s="53"/>
      <c r="P219" s="28"/>
      <c r="Q219" s="46"/>
      <c r="R219" s="28"/>
      <c r="S219" s="98"/>
      <c r="T219" s="98"/>
      <c r="U219" s="98"/>
      <c r="V219" s="98"/>
      <c r="W219" s="176" t="s">
        <v>89</v>
      </c>
      <c r="X219" s="177">
        <v>5454.21</v>
      </c>
      <c r="Y219" s="109">
        <v>8174.59</v>
      </c>
      <c r="Z219" s="116">
        <f t="shared" si="14"/>
        <v>2720.38</v>
      </c>
      <c r="AA219" s="270">
        <f t="shared" si="15"/>
        <v>0.49876700750429487</v>
      </c>
    </row>
    <row r="220" spans="1:27">
      <c r="A220" s="161"/>
      <c r="B220" s="95"/>
      <c r="C220" s="30"/>
      <c r="D220" s="15"/>
      <c r="E220" s="30"/>
      <c r="F220" s="15"/>
      <c r="G220" s="30"/>
      <c r="H220" s="15"/>
      <c r="I220" s="42"/>
      <c r="J220" s="16"/>
      <c r="K220" s="42"/>
      <c r="L220" s="16"/>
      <c r="M220" s="42"/>
      <c r="N220" s="28"/>
      <c r="O220" s="53"/>
      <c r="P220" s="28"/>
      <c r="Q220" s="46"/>
      <c r="R220" s="28"/>
      <c r="S220" s="98"/>
      <c r="T220" s="98"/>
      <c r="U220" s="98"/>
      <c r="V220" s="98"/>
      <c r="W220" s="176" t="s">
        <v>90</v>
      </c>
      <c r="X220" s="251" t="s">
        <v>98</v>
      </c>
      <c r="Y220" s="109">
        <v>2.13</v>
      </c>
      <c r="Z220" s="116">
        <f t="shared" si="14"/>
        <v>2.13</v>
      </c>
      <c r="AA220" s="270" t="e">
        <f t="shared" si="15"/>
        <v>#DIV/0!</v>
      </c>
    </row>
    <row r="221" spans="1:27">
      <c r="A221" s="161"/>
      <c r="B221" s="95"/>
      <c r="C221" s="30"/>
      <c r="D221" s="15"/>
      <c r="E221" s="30"/>
      <c r="F221" s="15"/>
      <c r="G221" s="30"/>
      <c r="H221" s="15"/>
      <c r="I221" s="42"/>
      <c r="J221" s="16"/>
      <c r="K221" s="42"/>
      <c r="L221" s="16"/>
      <c r="M221" s="42"/>
      <c r="N221" s="28"/>
      <c r="O221" s="53"/>
      <c r="P221" s="28"/>
      <c r="Q221" s="46"/>
      <c r="R221" s="28"/>
      <c r="S221" s="98"/>
      <c r="T221" s="98"/>
      <c r="U221" s="98"/>
      <c r="V221" s="98"/>
      <c r="W221" s="176" t="s">
        <v>91</v>
      </c>
      <c r="X221" s="251" t="s">
        <v>98</v>
      </c>
      <c r="Y221" s="109" t="s">
        <v>98</v>
      </c>
      <c r="Z221" s="116">
        <f t="shared" si="14"/>
        <v>0</v>
      </c>
      <c r="AA221" s="270" t="e">
        <f t="shared" si="15"/>
        <v>#DIV/0!</v>
      </c>
    </row>
    <row r="222" spans="1:27">
      <c r="A222" s="161"/>
      <c r="B222" s="95"/>
      <c r="C222" s="30"/>
      <c r="D222" s="15"/>
      <c r="E222" s="30"/>
      <c r="F222" s="15"/>
      <c r="G222" s="30"/>
      <c r="H222" s="15"/>
      <c r="I222" s="42"/>
      <c r="J222" s="16"/>
      <c r="K222" s="42"/>
      <c r="L222" s="16"/>
      <c r="M222" s="42"/>
      <c r="N222" s="28"/>
      <c r="O222" s="53"/>
      <c r="P222" s="28"/>
      <c r="Q222" s="46"/>
      <c r="R222" s="28"/>
      <c r="S222" s="98"/>
      <c r="T222" s="98"/>
      <c r="U222" s="98"/>
      <c r="V222" s="98"/>
      <c r="W222" s="176" t="s">
        <v>92</v>
      </c>
      <c r="X222" s="177">
        <v>195.91</v>
      </c>
      <c r="Y222" s="109">
        <v>338</v>
      </c>
      <c r="Z222" s="116">
        <f t="shared" si="14"/>
        <v>142.09</v>
      </c>
      <c r="AA222" s="270">
        <f t="shared" si="15"/>
        <v>0.72528201725282015</v>
      </c>
    </row>
    <row r="223" spans="1:27">
      <c r="A223" s="161"/>
      <c r="B223" s="95"/>
      <c r="C223" s="30"/>
      <c r="D223" s="15"/>
      <c r="E223" s="30"/>
      <c r="F223" s="15"/>
      <c r="G223" s="30"/>
      <c r="H223" s="15"/>
      <c r="I223" s="42"/>
      <c r="J223" s="16"/>
      <c r="K223" s="42"/>
      <c r="L223" s="16"/>
      <c r="M223" s="42"/>
      <c r="N223" s="28"/>
      <c r="O223" s="53"/>
      <c r="P223" s="28"/>
      <c r="Q223" s="46"/>
      <c r="R223" s="28"/>
      <c r="S223" s="98"/>
      <c r="T223" s="98"/>
      <c r="U223" s="98"/>
      <c r="V223" s="98"/>
      <c r="W223" s="176" t="s">
        <v>93</v>
      </c>
      <c r="X223" s="251" t="s">
        <v>98</v>
      </c>
      <c r="Y223" s="109" t="s">
        <v>98</v>
      </c>
      <c r="Z223" s="116">
        <f t="shared" si="14"/>
        <v>0</v>
      </c>
      <c r="AA223" s="270" t="e">
        <f t="shared" si="15"/>
        <v>#DIV/0!</v>
      </c>
    </row>
    <row r="224" spans="1:27">
      <c r="A224" s="161"/>
      <c r="B224" s="95"/>
      <c r="C224" s="30"/>
      <c r="D224" s="15"/>
      <c r="E224" s="30"/>
      <c r="F224" s="15"/>
      <c r="G224" s="30"/>
      <c r="H224" s="15"/>
      <c r="I224" s="42"/>
      <c r="J224" s="16"/>
      <c r="K224" s="42"/>
      <c r="L224" s="16"/>
      <c r="M224" s="42"/>
      <c r="N224" s="28"/>
      <c r="O224" s="53"/>
      <c r="P224" s="28"/>
      <c r="Q224" s="46"/>
      <c r="R224" s="28"/>
      <c r="S224" s="98"/>
      <c r="T224" s="98"/>
      <c r="U224" s="98"/>
      <c r="V224" s="98"/>
      <c r="W224" s="176" t="s">
        <v>94</v>
      </c>
      <c r="X224" s="177">
        <v>54944.86</v>
      </c>
      <c r="Y224" s="109">
        <v>52960.32</v>
      </c>
      <c r="Z224" s="116">
        <f t="shared" si="14"/>
        <v>-1984.5400000000009</v>
      </c>
      <c r="AA224" s="270">
        <f t="shared" si="15"/>
        <v>-3.6118756149346835E-2</v>
      </c>
    </row>
    <row r="225" spans="1:27">
      <c r="A225" s="161"/>
      <c r="B225" s="95"/>
      <c r="C225" s="30"/>
      <c r="D225" s="15"/>
      <c r="E225" s="30"/>
      <c r="F225" s="15"/>
      <c r="G225" s="30"/>
      <c r="H225" s="15"/>
      <c r="I225" s="42"/>
      <c r="J225" s="16"/>
      <c r="K225" s="42"/>
      <c r="L225" s="16"/>
      <c r="M225" s="42"/>
      <c r="N225" s="28"/>
      <c r="O225" s="53"/>
      <c r="P225" s="28"/>
      <c r="Q225" s="46"/>
      <c r="R225" s="28"/>
      <c r="S225" s="98"/>
      <c r="T225" s="98"/>
      <c r="U225" s="98"/>
      <c r="V225" s="98"/>
      <c r="W225" s="176" t="s">
        <v>95</v>
      </c>
      <c r="X225" s="177">
        <v>391.78</v>
      </c>
      <c r="Y225" s="109" t="s">
        <v>98</v>
      </c>
      <c r="Z225" s="116">
        <f t="shared" si="14"/>
        <v>-391.78</v>
      </c>
      <c r="AA225" s="270">
        <f t="shared" si="15"/>
        <v>-1</v>
      </c>
    </row>
    <row r="226" spans="1:27">
      <c r="A226" s="161"/>
      <c r="B226" s="95"/>
      <c r="C226" s="30"/>
      <c r="D226" s="15"/>
      <c r="E226" s="30"/>
      <c r="F226" s="15"/>
      <c r="G226" s="30"/>
      <c r="H226" s="15"/>
      <c r="I226" s="42"/>
      <c r="J226" s="16"/>
      <c r="K226" s="42"/>
      <c r="L226" s="16"/>
      <c r="M226" s="42"/>
      <c r="N226" s="28"/>
      <c r="O226" s="53"/>
      <c r="P226" s="28"/>
      <c r="Q226" s="46"/>
      <c r="R226" s="28"/>
      <c r="S226" s="98"/>
      <c r="T226" s="98"/>
      <c r="U226" s="98"/>
      <c r="V226" s="98"/>
      <c r="W226" s="176" t="s">
        <v>96</v>
      </c>
      <c r="X226" s="251" t="s">
        <v>98</v>
      </c>
      <c r="Y226" s="109" t="s">
        <v>98</v>
      </c>
      <c r="Z226" s="116">
        <f t="shared" si="14"/>
        <v>0</v>
      </c>
      <c r="AA226" s="270" t="e">
        <f t="shared" si="15"/>
        <v>#DIV/0!</v>
      </c>
    </row>
    <row r="227" spans="1:27">
      <c r="A227" s="161"/>
      <c r="B227" s="95"/>
      <c r="C227" s="30"/>
      <c r="D227" s="15"/>
      <c r="E227" s="30"/>
      <c r="F227" s="15"/>
      <c r="G227" s="30"/>
      <c r="H227" s="15"/>
      <c r="I227" s="42"/>
      <c r="J227" s="16"/>
      <c r="K227" s="42"/>
      <c r="L227" s="16"/>
      <c r="M227" s="42"/>
      <c r="N227" s="28"/>
      <c r="O227" s="53"/>
      <c r="P227" s="28"/>
      <c r="Q227" s="46"/>
      <c r="R227" s="28"/>
      <c r="S227" s="98"/>
      <c r="T227" s="98"/>
      <c r="U227" s="98"/>
      <c r="V227" s="98"/>
      <c r="W227" s="176" t="s">
        <v>97</v>
      </c>
      <c r="X227" s="177" t="s">
        <v>98</v>
      </c>
      <c r="Y227" s="109" t="s">
        <v>98</v>
      </c>
      <c r="Z227" s="116">
        <f t="shared" si="14"/>
        <v>0</v>
      </c>
      <c r="AA227" s="270" t="e">
        <f>Z227/X227</f>
        <v>#DIV/0!</v>
      </c>
    </row>
    <row r="228" spans="1:27">
      <c r="A228" s="93"/>
      <c r="B228" s="93"/>
      <c r="C228" s="28"/>
      <c r="D228" s="17"/>
      <c r="E228" s="28"/>
      <c r="F228" s="17"/>
      <c r="G228" s="28"/>
      <c r="H228" s="17"/>
      <c r="I228" s="40"/>
      <c r="J228" s="18"/>
      <c r="K228" s="40"/>
      <c r="L228" s="18"/>
      <c r="M228" s="40"/>
      <c r="N228" s="28"/>
      <c r="O228" s="53"/>
      <c r="P228" s="28"/>
      <c r="Q228" s="46"/>
      <c r="R228" s="28"/>
      <c r="S228" s="98"/>
      <c r="T228" s="98"/>
      <c r="U228" s="98"/>
      <c r="V228" s="98"/>
      <c r="W228" s="163"/>
      <c r="X228" s="114">
        <v>940600.72</v>
      </c>
      <c r="Y228" s="109">
        <v>1321753.32</v>
      </c>
      <c r="Z228" s="116"/>
      <c r="AA228" s="270"/>
    </row>
    <row r="229" spans="1:27">
      <c r="A229" s="93"/>
      <c r="B229" s="93"/>
      <c r="C229" s="28"/>
      <c r="D229" s="17"/>
      <c r="E229" s="28"/>
      <c r="F229" s="17"/>
      <c r="G229" s="28"/>
      <c r="H229" s="17"/>
      <c r="I229" s="40"/>
      <c r="J229" s="18"/>
      <c r="K229" s="40"/>
      <c r="L229" s="18"/>
      <c r="M229" s="40"/>
      <c r="N229" s="28"/>
      <c r="O229" s="53"/>
      <c r="Q229" s="46"/>
      <c r="R229" s="33"/>
      <c r="S229" s="98"/>
      <c r="T229" s="98"/>
      <c r="U229" s="98"/>
      <c r="V229" s="98"/>
      <c r="W229" s="163"/>
      <c r="X229" s="114"/>
      <c r="Y229" s="109"/>
      <c r="Z229" s="117"/>
      <c r="AA229" s="267"/>
    </row>
    <row r="230" spans="1:27" s="262" customFormat="1" ht="15.75">
      <c r="A230" s="258" t="s">
        <v>9</v>
      </c>
      <c r="B230" s="164" t="s">
        <v>12</v>
      </c>
      <c r="C230" s="165">
        <v>498356.52</v>
      </c>
      <c r="D230" s="166">
        <v>545228.31000000006</v>
      </c>
      <c r="E230" s="165">
        <v>536015.16</v>
      </c>
      <c r="F230" s="166">
        <v>526407.30000000005</v>
      </c>
      <c r="G230" s="165">
        <v>657752.38</v>
      </c>
      <c r="H230" s="166">
        <v>796243.31</v>
      </c>
      <c r="I230" s="165">
        <v>766282.84</v>
      </c>
      <c r="J230" s="166">
        <v>725501.37</v>
      </c>
      <c r="K230" s="165">
        <v>740505.74</v>
      </c>
      <c r="L230" s="166">
        <v>800498.7</v>
      </c>
      <c r="M230" s="165">
        <v>786533.01</v>
      </c>
      <c r="N230" s="167">
        <f>SUM(M230-L230)</f>
        <v>-13965.689999999944</v>
      </c>
      <c r="O230" s="168">
        <v>772184.38</v>
      </c>
      <c r="P230" s="167">
        <f>SUM(O230-M230)</f>
        <v>-14348.630000000005</v>
      </c>
      <c r="Q230" s="169">
        <v>857862.05</v>
      </c>
      <c r="R230" s="167">
        <f>SUM(Q230-O230)</f>
        <v>85677.670000000042</v>
      </c>
      <c r="S230" s="170">
        <v>863826.16</v>
      </c>
      <c r="T230" s="170">
        <v>880052.22</v>
      </c>
      <c r="U230" s="170">
        <v>874848.28</v>
      </c>
      <c r="V230" s="170">
        <v>717527.3</v>
      </c>
      <c r="W230" s="252"/>
      <c r="X230" s="253">
        <v>1009094.34</v>
      </c>
      <c r="Y230" s="254">
        <v>1117703.3500000001</v>
      </c>
      <c r="Z230" s="255"/>
      <c r="AA230" s="268"/>
    </row>
    <row r="231" spans="1:27">
      <c r="A231" s="161"/>
      <c r="B231" s="95"/>
      <c r="C231" s="30"/>
      <c r="D231" s="15"/>
      <c r="E231" s="30"/>
      <c r="F231" s="15"/>
      <c r="G231" s="30"/>
      <c r="H231" s="15"/>
      <c r="I231" s="42"/>
      <c r="J231" s="16"/>
      <c r="K231" s="42"/>
      <c r="L231" s="16"/>
      <c r="M231" s="42"/>
      <c r="N231" s="28"/>
      <c r="O231" s="53"/>
      <c r="P231" s="28"/>
      <c r="Q231" s="46"/>
      <c r="R231" s="28"/>
      <c r="S231" s="98"/>
      <c r="T231" s="98"/>
      <c r="U231" s="98"/>
      <c r="V231" s="98"/>
      <c r="W231" s="176" t="s">
        <v>75</v>
      </c>
      <c r="X231" s="177">
        <v>265157.40999999997</v>
      </c>
      <c r="Y231" s="109">
        <v>284179.13</v>
      </c>
      <c r="Z231" s="116">
        <f t="shared" ref="Z231:Z253" si="16">IF(Y231=0,"",Y231-X231)</f>
        <v>19021.72000000003</v>
      </c>
      <c r="AA231" s="270">
        <f t="shared" ref="AA231:AA252" si="17">Z231/X231</f>
        <v>7.1737463418427683E-2</v>
      </c>
    </row>
    <row r="232" spans="1:27">
      <c r="A232" s="161"/>
      <c r="B232" s="95"/>
      <c r="C232" s="30"/>
      <c r="D232" s="15"/>
      <c r="E232" s="30"/>
      <c r="F232" s="15"/>
      <c r="G232" s="30"/>
      <c r="H232" s="15"/>
      <c r="I232" s="42"/>
      <c r="J232" s="16"/>
      <c r="K232" s="42"/>
      <c r="L232" s="16"/>
      <c r="M232" s="42"/>
      <c r="N232" s="28"/>
      <c r="O232" s="53"/>
      <c r="P232" s="28"/>
      <c r="Q232" s="46"/>
      <c r="R232" s="28"/>
      <c r="S232" s="98"/>
      <c r="T232" s="98"/>
      <c r="U232" s="98"/>
      <c r="V232" s="98"/>
      <c r="W232" s="176" t="s">
        <v>76</v>
      </c>
      <c r="X232" s="177">
        <v>13720.68</v>
      </c>
      <c r="Y232" s="109">
        <v>8454.75</v>
      </c>
      <c r="Z232" s="116">
        <f t="shared" si="16"/>
        <v>-5265.93</v>
      </c>
      <c r="AA232" s="270">
        <f t="shared" si="17"/>
        <v>-0.38379511802622029</v>
      </c>
    </row>
    <row r="233" spans="1:27">
      <c r="A233" s="161"/>
      <c r="B233" s="95"/>
      <c r="C233" s="30"/>
      <c r="D233" s="15"/>
      <c r="E233" s="30"/>
      <c r="F233" s="15"/>
      <c r="G233" s="30"/>
      <c r="H233" s="15"/>
      <c r="I233" s="42"/>
      <c r="J233" s="16"/>
      <c r="K233" s="42"/>
      <c r="L233" s="16"/>
      <c r="M233" s="42"/>
      <c r="N233" s="28"/>
      <c r="O233" s="53"/>
      <c r="P233" s="28"/>
      <c r="Q233" s="46"/>
      <c r="R233" s="28"/>
      <c r="S233" s="98"/>
      <c r="T233" s="98"/>
      <c r="U233" s="98"/>
      <c r="V233" s="98"/>
      <c r="W233" s="176" t="s">
        <v>77</v>
      </c>
      <c r="X233" s="177">
        <v>132104.97</v>
      </c>
      <c r="Y233" s="109">
        <v>208640.48</v>
      </c>
      <c r="Z233" s="116">
        <f t="shared" si="16"/>
        <v>76535.510000000009</v>
      </c>
      <c r="AA233" s="270">
        <f t="shared" si="17"/>
        <v>0.57935375179298709</v>
      </c>
    </row>
    <row r="234" spans="1:27">
      <c r="A234" s="161"/>
      <c r="B234" s="95"/>
      <c r="C234" s="30"/>
      <c r="D234" s="15"/>
      <c r="E234" s="30"/>
      <c r="F234" s="15"/>
      <c r="G234" s="30"/>
      <c r="H234" s="15"/>
      <c r="I234" s="42"/>
      <c r="J234" s="16"/>
      <c r="K234" s="42"/>
      <c r="L234" s="16"/>
      <c r="M234" s="42"/>
      <c r="N234" s="28"/>
      <c r="O234" s="53"/>
      <c r="P234" s="28"/>
      <c r="Q234" s="46"/>
      <c r="R234" s="28"/>
      <c r="S234" s="98"/>
      <c r="T234" s="98"/>
      <c r="U234" s="98"/>
      <c r="V234" s="98"/>
      <c r="W234" s="176" t="s">
        <v>78</v>
      </c>
      <c r="X234" s="177">
        <v>39122.51</v>
      </c>
      <c r="Y234" s="109">
        <v>33750.67</v>
      </c>
      <c r="Z234" s="116">
        <f t="shared" si="16"/>
        <v>-5371.8400000000038</v>
      </c>
      <c r="AA234" s="270">
        <f t="shared" si="17"/>
        <v>-0.13730816350995895</v>
      </c>
    </row>
    <row r="235" spans="1:27">
      <c r="A235" s="161"/>
      <c r="B235" s="95"/>
      <c r="C235" s="30"/>
      <c r="D235" s="15"/>
      <c r="E235" s="30"/>
      <c r="F235" s="15"/>
      <c r="G235" s="30"/>
      <c r="H235" s="15"/>
      <c r="I235" s="42"/>
      <c r="J235" s="16"/>
      <c r="K235" s="42"/>
      <c r="L235" s="16"/>
      <c r="M235" s="42"/>
      <c r="N235" s="28"/>
      <c r="O235" s="53"/>
      <c r="P235" s="28"/>
      <c r="Q235" s="46"/>
      <c r="R235" s="28"/>
      <c r="S235" s="98"/>
      <c r="T235" s="98"/>
      <c r="U235" s="98"/>
      <c r="V235" s="98"/>
      <c r="W235" s="176" t="s">
        <v>79</v>
      </c>
      <c r="X235" s="177">
        <v>181758.15</v>
      </c>
      <c r="Y235" s="109">
        <v>226670.63</v>
      </c>
      <c r="Z235" s="116">
        <f t="shared" si="16"/>
        <v>44912.48000000001</v>
      </c>
      <c r="AA235" s="270">
        <f t="shared" si="17"/>
        <v>0.24710022631722436</v>
      </c>
    </row>
    <row r="236" spans="1:27">
      <c r="A236" s="161"/>
      <c r="B236" s="95"/>
      <c r="C236" s="30"/>
      <c r="D236" s="15"/>
      <c r="E236" s="30"/>
      <c r="F236" s="15"/>
      <c r="G236" s="30"/>
      <c r="H236" s="15"/>
      <c r="I236" s="42"/>
      <c r="J236" s="16"/>
      <c r="K236" s="42"/>
      <c r="L236" s="16"/>
      <c r="M236" s="42"/>
      <c r="N236" s="28"/>
      <c r="O236" s="53"/>
      <c r="P236" s="28"/>
      <c r="Q236" s="46"/>
      <c r="R236" s="28"/>
      <c r="S236" s="98"/>
      <c r="T236" s="98"/>
      <c r="U236" s="98"/>
      <c r="V236" s="98"/>
      <c r="W236" s="176" t="s">
        <v>80</v>
      </c>
      <c r="X236" s="177">
        <v>3042.86</v>
      </c>
      <c r="Y236" s="109">
        <v>4708.41</v>
      </c>
      <c r="Z236" s="116">
        <f t="shared" si="16"/>
        <v>1665.5499999999997</v>
      </c>
      <c r="AA236" s="270">
        <f t="shared" si="17"/>
        <v>0.54736333580907426</v>
      </c>
    </row>
    <row r="237" spans="1:27">
      <c r="A237" s="161"/>
      <c r="B237" s="95"/>
      <c r="C237" s="30"/>
      <c r="D237" s="15"/>
      <c r="E237" s="30"/>
      <c r="F237" s="15"/>
      <c r="G237" s="30"/>
      <c r="H237" s="15"/>
      <c r="I237" s="42"/>
      <c r="J237" s="16"/>
      <c r="K237" s="42"/>
      <c r="L237" s="16"/>
      <c r="M237" s="42"/>
      <c r="N237" s="28"/>
      <c r="O237" s="53"/>
      <c r="P237" s="28"/>
      <c r="Q237" s="46"/>
      <c r="R237" s="28"/>
      <c r="S237" s="98"/>
      <c r="T237" s="98"/>
      <c r="U237" s="98"/>
      <c r="V237" s="98"/>
      <c r="W237" s="176" t="s">
        <v>81</v>
      </c>
      <c r="X237" s="177">
        <v>5780.46</v>
      </c>
      <c r="Y237" s="109">
        <v>7511.59</v>
      </c>
      <c r="Z237" s="116">
        <f t="shared" si="16"/>
        <v>1731.13</v>
      </c>
      <c r="AA237" s="270">
        <f t="shared" si="17"/>
        <v>0.29947962618891921</v>
      </c>
    </row>
    <row r="238" spans="1:27">
      <c r="A238" s="161"/>
      <c r="B238" s="95"/>
      <c r="C238" s="30"/>
      <c r="D238" s="15"/>
      <c r="E238" s="30"/>
      <c r="F238" s="15"/>
      <c r="G238" s="30"/>
      <c r="H238" s="15"/>
      <c r="I238" s="42"/>
      <c r="J238" s="16"/>
      <c r="K238" s="42"/>
      <c r="L238" s="16"/>
      <c r="M238" s="42"/>
      <c r="N238" s="28"/>
      <c r="O238" s="53"/>
      <c r="P238" s="28"/>
      <c r="Q238" s="46"/>
      <c r="R238" s="28"/>
      <c r="S238" s="98"/>
      <c r="T238" s="98"/>
      <c r="U238" s="98"/>
      <c r="V238" s="98"/>
      <c r="W238" s="176" t="s">
        <v>82</v>
      </c>
      <c r="X238" s="177">
        <v>2412.94</v>
      </c>
      <c r="Y238" s="109">
        <v>137.05000000000001</v>
      </c>
      <c r="Z238" s="116">
        <f t="shared" si="16"/>
        <v>-2275.89</v>
      </c>
      <c r="AA238" s="270">
        <f t="shared" si="17"/>
        <v>-0.94320206884547475</v>
      </c>
    </row>
    <row r="239" spans="1:27">
      <c r="A239" s="161"/>
      <c r="B239" s="95"/>
      <c r="C239" s="30"/>
      <c r="D239" s="15"/>
      <c r="E239" s="30"/>
      <c r="F239" s="15"/>
      <c r="G239" s="30"/>
      <c r="H239" s="15"/>
      <c r="I239" s="42"/>
      <c r="J239" s="16"/>
      <c r="K239" s="42"/>
      <c r="L239" s="16"/>
      <c r="M239" s="42"/>
      <c r="N239" s="28"/>
      <c r="O239" s="53"/>
      <c r="P239" s="28"/>
      <c r="Q239" s="46"/>
      <c r="R239" s="28"/>
      <c r="S239" s="98"/>
      <c r="T239" s="98"/>
      <c r="U239" s="98"/>
      <c r="V239" s="98"/>
      <c r="W239" s="176" t="s">
        <v>83</v>
      </c>
      <c r="X239" s="177">
        <v>2464.17</v>
      </c>
      <c r="Y239" s="109">
        <v>2941.77</v>
      </c>
      <c r="Z239" s="116">
        <f t="shared" si="16"/>
        <v>477.59999999999991</v>
      </c>
      <c r="AA239" s="270">
        <f t="shared" si="17"/>
        <v>0.19381779666175625</v>
      </c>
    </row>
    <row r="240" spans="1:27">
      <c r="A240" s="161"/>
      <c r="B240" s="95"/>
      <c r="C240" s="30"/>
      <c r="D240" s="15"/>
      <c r="E240" s="30"/>
      <c r="F240" s="15"/>
      <c r="G240" s="30"/>
      <c r="H240" s="15"/>
      <c r="I240" s="42"/>
      <c r="J240" s="16"/>
      <c r="K240" s="42"/>
      <c r="L240" s="16"/>
      <c r="M240" s="42"/>
      <c r="N240" s="28"/>
      <c r="O240" s="53"/>
      <c r="P240" s="28"/>
      <c r="Q240" s="46"/>
      <c r="R240" s="28"/>
      <c r="S240" s="98"/>
      <c r="T240" s="98"/>
      <c r="U240" s="98"/>
      <c r="V240" s="98"/>
      <c r="W240" s="176" t="s">
        <v>84</v>
      </c>
      <c r="X240" s="177">
        <v>543.9</v>
      </c>
      <c r="Y240" s="109">
        <v>1044.5999999999999</v>
      </c>
      <c r="Z240" s="116">
        <f t="shared" si="16"/>
        <v>500.69999999999993</v>
      </c>
      <c r="AA240" s="270">
        <f t="shared" si="17"/>
        <v>0.92057363485934907</v>
      </c>
    </row>
    <row r="241" spans="1:27">
      <c r="A241" s="161"/>
      <c r="B241" s="95"/>
      <c r="C241" s="30"/>
      <c r="D241" s="15"/>
      <c r="E241" s="30"/>
      <c r="F241" s="15"/>
      <c r="G241" s="30"/>
      <c r="H241" s="15"/>
      <c r="I241" s="42"/>
      <c r="J241" s="16"/>
      <c r="K241" s="42"/>
      <c r="L241" s="16"/>
      <c r="M241" s="42"/>
      <c r="N241" s="28"/>
      <c r="O241" s="53"/>
      <c r="P241" s="28"/>
      <c r="Q241" s="46"/>
      <c r="R241" s="28"/>
      <c r="S241" s="98"/>
      <c r="T241" s="98"/>
      <c r="U241" s="98"/>
      <c r="V241" s="98"/>
      <c r="W241" s="176" t="s">
        <v>85</v>
      </c>
      <c r="X241" s="177">
        <v>58.1</v>
      </c>
      <c r="Y241" s="109">
        <v>1764.64</v>
      </c>
      <c r="Z241" s="116">
        <f t="shared" si="16"/>
        <v>1706.5400000000002</v>
      </c>
      <c r="AA241" s="270">
        <f t="shared" si="17"/>
        <v>29.372461273666097</v>
      </c>
    </row>
    <row r="242" spans="1:27">
      <c r="A242" s="161"/>
      <c r="B242" s="95"/>
      <c r="C242" s="30"/>
      <c r="D242" s="15"/>
      <c r="E242" s="30"/>
      <c r="F242" s="15"/>
      <c r="G242" s="30"/>
      <c r="H242" s="15"/>
      <c r="I242" s="42"/>
      <c r="J242" s="16"/>
      <c r="K242" s="42"/>
      <c r="L242" s="16"/>
      <c r="M242" s="42"/>
      <c r="N242" s="28"/>
      <c r="O242" s="53"/>
      <c r="P242" s="28"/>
      <c r="Q242" s="46"/>
      <c r="R242" s="28"/>
      <c r="S242" s="98"/>
      <c r="T242" s="98"/>
      <c r="U242" s="98"/>
      <c r="V242" s="98"/>
      <c r="W242" s="176" t="s">
        <v>86</v>
      </c>
      <c r="X242" s="177">
        <v>1593.09</v>
      </c>
      <c r="Y242" s="109">
        <v>1593.11</v>
      </c>
      <c r="Z242" s="116">
        <f t="shared" si="16"/>
        <v>1.999999999998181E-2</v>
      </c>
      <c r="AA242" s="270">
        <f t="shared" si="17"/>
        <v>1.2554218531270557E-5</v>
      </c>
    </row>
    <row r="243" spans="1:27">
      <c r="A243" s="161"/>
      <c r="B243" s="95"/>
      <c r="C243" s="30"/>
      <c r="D243" s="15"/>
      <c r="E243" s="30"/>
      <c r="F243" s="15"/>
      <c r="G243" s="30"/>
      <c r="H243" s="15"/>
      <c r="I243" s="42"/>
      <c r="J243" s="16"/>
      <c r="K243" s="42"/>
      <c r="L243" s="16"/>
      <c r="M243" s="42"/>
      <c r="N243" s="28"/>
      <c r="O243" s="53"/>
      <c r="P243" s="28"/>
      <c r="Q243" s="46"/>
      <c r="R243" s="28"/>
      <c r="S243" s="98"/>
      <c r="T243" s="98"/>
      <c r="U243" s="98"/>
      <c r="V243" s="98"/>
      <c r="W243" s="176" t="s">
        <v>87</v>
      </c>
      <c r="X243" s="177">
        <v>288869.51</v>
      </c>
      <c r="Y243" s="109">
        <v>339143.15</v>
      </c>
      <c r="Z243" s="116">
        <f t="shared" si="16"/>
        <v>50273.640000000014</v>
      </c>
      <c r="AA243" s="270">
        <f t="shared" si="17"/>
        <v>0.17403581291774273</v>
      </c>
    </row>
    <row r="244" spans="1:27">
      <c r="A244" s="161"/>
      <c r="B244" s="95"/>
      <c r="C244" s="30"/>
      <c r="D244" s="15"/>
      <c r="E244" s="30"/>
      <c r="F244" s="15"/>
      <c r="G244" s="30"/>
      <c r="H244" s="15"/>
      <c r="I244" s="42"/>
      <c r="J244" s="16"/>
      <c r="K244" s="42"/>
      <c r="L244" s="16"/>
      <c r="M244" s="42"/>
      <c r="N244" s="28"/>
      <c r="O244" s="53"/>
      <c r="P244" s="28"/>
      <c r="Q244" s="46"/>
      <c r="R244" s="28"/>
      <c r="S244" s="98"/>
      <c r="T244" s="98"/>
      <c r="U244" s="98"/>
      <c r="V244" s="98"/>
      <c r="W244" s="176" t="s">
        <v>88</v>
      </c>
      <c r="X244" s="177">
        <v>16749.419999999998</v>
      </c>
      <c r="Y244" s="109">
        <v>12962.29</v>
      </c>
      <c r="Z244" s="116">
        <f t="shared" si="16"/>
        <v>-3787.1299999999974</v>
      </c>
      <c r="AA244" s="270">
        <f t="shared" si="17"/>
        <v>-0.22610514274524118</v>
      </c>
    </row>
    <row r="245" spans="1:27">
      <c r="A245" s="161"/>
      <c r="B245" s="95"/>
      <c r="C245" s="30"/>
      <c r="D245" s="15"/>
      <c r="E245" s="30"/>
      <c r="F245" s="15"/>
      <c r="G245" s="30"/>
      <c r="H245" s="15"/>
      <c r="I245" s="42"/>
      <c r="J245" s="16"/>
      <c r="K245" s="42"/>
      <c r="L245" s="16"/>
      <c r="M245" s="42"/>
      <c r="N245" s="28"/>
      <c r="O245" s="53"/>
      <c r="P245" s="28"/>
      <c r="Q245" s="46"/>
      <c r="R245" s="28"/>
      <c r="S245" s="98"/>
      <c r="T245" s="98"/>
      <c r="U245" s="98"/>
      <c r="V245" s="98"/>
      <c r="W245" s="176" t="s">
        <v>89</v>
      </c>
      <c r="X245" s="177">
        <v>3428.8</v>
      </c>
      <c r="Y245" s="109">
        <v>7593.56</v>
      </c>
      <c r="Z245" s="116">
        <f t="shared" si="16"/>
        <v>4164.76</v>
      </c>
      <c r="AA245" s="270">
        <f t="shared" si="17"/>
        <v>1.2146406906206253</v>
      </c>
    </row>
    <row r="246" spans="1:27">
      <c r="A246" s="161"/>
      <c r="B246" s="95"/>
      <c r="C246" s="30"/>
      <c r="D246" s="15"/>
      <c r="E246" s="30"/>
      <c r="F246" s="15"/>
      <c r="G246" s="30"/>
      <c r="H246" s="15"/>
      <c r="I246" s="42"/>
      <c r="J246" s="16"/>
      <c r="K246" s="42"/>
      <c r="L246" s="16"/>
      <c r="M246" s="42"/>
      <c r="N246" s="28"/>
      <c r="O246" s="53"/>
      <c r="P246" s="28"/>
      <c r="Q246" s="46"/>
      <c r="R246" s="28"/>
      <c r="S246" s="98"/>
      <c r="T246" s="98"/>
      <c r="U246" s="98"/>
      <c r="V246" s="98"/>
      <c r="W246" s="176" t="s">
        <v>90</v>
      </c>
      <c r="X246" s="251">
        <v>11.58</v>
      </c>
      <c r="Y246" s="109" t="s">
        <v>98</v>
      </c>
      <c r="Z246" s="116">
        <f t="shared" si="16"/>
        <v>-11.58</v>
      </c>
      <c r="AA246" s="270">
        <f t="shared" si="17"/>
        <v>-1</v>
      </c>
    </row>
    <row r="247" spans="1:27">
      <c r="A247" s="161"/>
      <c r="B247" s="95"/>
      <c r="C247" s="30"/>
      <c r="D247" s="15"/>
      <c r="E247" s="30"/>
      <c r="F247" s="15"/>
      <c r="G247" s="30"/>
      <c r="H247" s="15"/>
      <c r="I247" s="42"/>
      <c r="J247" s="16"/>
      <c r="K247" s="42"/>
      <c r="L247" s="16"/>
      <c r="M247" s="42"/>
      <c r="N247" s="28"/>
      <c r="O247" s="53"/>
      <c r="P247" s="28"/>
      <c r="Q247" s="46"/>
      <c r="R247" s="28"/>
      <c r="S247" s="98"/>
      <c r="T247" s="98"/>
      <c r="U247" s="98"/>
      <c r="V247" s="98"/>
      <c r="W247" s="176" t="s">
        <v>91</v>
      </c>
      <c r="X247" s="251">
        <v>1700.66</v>
      </c>
      <c r="Y247" s="109">
        <v>953.23</v>
      </c>
      <c r="Z247" s="116">
        <f t="shared" si="16"/>
        <v>-747.43000000000006</v>
      </c>
      <c r="AA247" s="270">
        <f t="shared" si="17"/>
        <v>-0.43949407876941893</v>
      </c>
    </row>
    <row r="248" spans="1:27">
      <c r="A248" s="161"/>
      <c r="B248" s="95"/>
      <c r="C248" s="30"/>
      <c r="D248" s="15"/>
      <c r="E248" s="30"/>
      <c r="F248" s="15"/>
      <c r="G248" s="30"/>
      <c r="H248" s="15"/>
      <c r="I248" s="42"/>
      <c r="J248" s="16"/>
      <c r="K248" s="42"/>
      <c r="L248" s="16"/>
      <c r="M248" s="42"/>
      <c r="N248" s="28"/>
      <c r="O248" s="53"/>
      <c r="P248" s="28"/>
      <c r="Q248" s="46"/>
      <c r="R248" s="28"/>
      <c r="S248" s="98"/>
      <c r="T248" s="98"/>
      <c r="U248" s="98"/>
      <c r="V248" s="98"/>
      <c r="W248" s="176" t="s">
        <v>92</v>
      </c>
      <c r="X248" s="177">
        <v>43.67</v>
      </c>
      <c r="Y248" s="109">
        <v>219.4</v>
      </c>
      <c r="Z248" s="116">
        <f t="shared" si="16"/>
        <v>175.73000000000002</v>
      </c>
      <c r="AA248" s="270">
        <f t="shared" si="17"/>
        <v>4.0240439661094571</v>
      </c>
    </row>
    <row r="249" spans="1:27">
      <c r="A249" s="161"/>
      <c r="B249" s="95"/>
      <c r="C249" s="30"/>
      <c r="D249" s="15"/>
      <c r="E249" s="30"/>
      <c r="F249" s="15"/>
      <c r="G249" s="30"/>
      <c r="H249" s="15"/>
      <c r="I249" s="42"/>
      <c r="J249" s="16"/>
      <c r="K249" s="42"/>
      <c r="L249" s="16"/>
      <c r="M249" s="42"/>
      <c r="N249" s="28"/>
      <c r="O249" s="53"/>
      <c r="P249" s="28"/>
      <c r="Q249" s="46"/>
      <c r="R249" s="28"/>
      <c r="S249" s="98"/>
      <c r="T249" s="98"/>
      <c r="U249" s="98"/>
      <c r="V249" s="98"/>
      <c r="W249" s="176" t="s">
        <v>93</v>
      </c>
      <c r="X249" s="251" t="s">
        <v>98</v>
      </c>
      <c r="Y249" s="109" t="s">
        <v>98</v>
      </c>
      <c r="Z249" s="116">
        <f t="shared" si="16"/>
        <v>0</v>
      </c>
      <c r="AA249" s="270" t="e">
        <f t="shared" si="17"/>
        <v>#DIV/0!</v>
      </c>
    </row>
    <row r="250" spans="1:27">
      <c r="A250" s="161"/>
      <c r="B250" s="95"/>
      <c r="C250" s="30"/>
      <c r="D250" s="15"/>
      <c r="E250" s="30"/>
      <c r="F250" s="15"/>
      <c r="G250" s="30"/>
      <c r="H250" s="15"/>
      <c r="I250" s="42"/>
      <c r="J250" s="16"/>
      <c r="K250" s="42"/>
      <c r="L250" s="16"/>
      <c r="M250" s="42"/>
      <c r="N250" s="28"/>
      <c r="O250" s="53"/>
      <c r="P250" s="28"/>
      <c r="Q250" s="46"/>
      <c r="R250" s="28"/>
      <c r="S250" s="98"/>
      <c r="T250" s="98"/>
      <c r="U250" s="98"/>
      <c r="V250" s="98"/>
      <c r="W250" s="176" t="s">
        <v>94</v>
      </c>
      <c r="X250" s="177">
        <v>60332.69</v>
      </c>
      <c r="Y250" s="109">
        <v>52778.02</v>
      </c>
      <c r="Z250" s="116">
        <f t="shared" si="16"/>
        <v>-7554.6700000000055</v>
      </c>
      <c r="AA250" s="270">
        <f t="shared" si="17"/>
        <v>-0.1252168600471818</v>
      </c>
    </row>
    <row r="251" spans="1:27">
      <c r="A251" s="161"/>
      <c r="B251" s="95"/>
      <c r="C251" s="30"/>
      <c r="D251" s="15"/>
      <c r="E251" s="30"/>
      <c r="F251" s="15"/>
      <c r="G251" s="30"/>
      <c r="H251" s="15"/>
      <c r="I251" s="42"/>
      <c r="J251" s="16"/>
      <c r="K251" s="42"/>
      <c r="L251" s="16"/>
      <c r="M251" s="42"/>
      <c r="N251" s="28"/>
      <c r="O251" s="53"/>
      <c r="P251" s="28"/>
      <c r="Q251" s="46"/>
      <c r="R251" s="28"/>
      <c r="S251" s="98"/>
      <c r="T251" s="98"/>
      <c r="U251" s="98"/>
      <c r="V251" s="98"/>
      <c r="W251" s="176" t="s">
        <v>95</v>
      </c>
      <c r="X251" s="177">
        <v>391.78</v>
      </c>
      <c r="Y251" s="109" t="s">
        <v>98</v>
      </c>
      <c r="Z251" s="116">
        <f t="shared" si="16"/>
        <v>-391.78</v>
      </c>
      <c r="AA251" s="270">
        <f t="shared" si="17"/>
        <v>-1</v>
      </c>
    </row>
    <row r="252" spans="1:27">
      <c r="A252" s="161"/>
      <c r="B252" s="95"/>
      <c r="C252" s="30"/>
      <c r="D252" s="15"/>
      <c r="E252" s="30"/>
      <c r="F252" s="15"/>
      <c r="G252" s="30"/>
      <c r="H252" s="15"/>
      <c r="I252" s="42"/>
      <c r="J252" s="16"/>
      <c r="K252" s="42"/>
      <c r="L252" s="16"/>
      <c r="M252" s="42"/>
      <c r="N252" s="28"/>
      <c r="O252" s="53"/>
      <c r="P252" s="28"/>
      <c r="Q252" s="46"/>
      <c r="R252" s="28"/>
      <c r="S252" s="98"/>
      <c r="T252" s="98"/>
      <c r="U252" s="98"/>
      <c r="V252" s="98"/>
      <c r="W252" s="176" t="s">
        <v>96</v>
      </c>
      <c r="X252" s="251" t="s">
        <v>98</v>
      </c>
      <c r="Y252" s="109" t="s">
        <v>98</v>
      </c>
      <c r="Z252" s="116">
        <f t="shared" si="16"/>
        <v>0</v>
      </c>
      <c r="AA252" s="270" t="e">
        <f t="shared" si="17"/>
        <v>#DIV/0!</v>
      </c>
    </row>
    <row r="253" spans="1:27">
      <c r="A253" s="161"/>
      <c r="B253" s="95"/>
      <c r="C253" s="30"/>
      <c r="D253" s="15"/>
      <c r="E253" s="30"/>
      <c r="F253" s="15"/>
      <c r="G253" s="30"/>
      <c r="H253" s="15"/>
      <c r="I253" s="42"/>
      <c r="J253" s="16"/>
      <c r="K253" s="42"/>
      <c r="L253" s="16"/>
      <c r="M253" s="42"/>
      <c r="N253" s="28"/>
      <c r="O253" s="53"/>
      <c r="P253" s="28"/>
      <c r="Q253" s="46"/>
      <c r="R253" s="28"/>
      <c r="S253" s="98"/>
      <c r="T253" s="98"/>
      <c r="U253" s="98"/>
      <c r="V253" s="98"/>
      <c r="W253" s="176" t="s">
        <v>97</v>
      </c>
      <c r="X253" s="177" t="s">
        <v>98</v>
      </c>
      <c r="Y253" s="109" t="s">
        <v>98</v>
      </c>
      <c r="Z253" s="116">
        <f t="shared" si="16"/>
        <v>0</v>
      </c>
      <c r="AA253" s="270" t="e">
        <f>Z253/X253</f>
        <v>#DIV/0!</v>
      </c>
    </row>
    <row r="254" spans="1:27">
      <c r="A254" s="93"/>
      <c r="B254" s="93"/>
      <c r="C254" s="28"/>
      <c r="D254" s="17"/>
      <c r="E254" s="28"/>
      <c r="F254" s="17"/>
      <c r="G254" s="28"/>
      <c r="H254" s="17"/>
      <c r="I254" s="40"/>
      <c r="J254" s="18"/>
      <c r="K254" s="40"/>
      <c r="L254" s="18"/>
      <c r="M254" s="40"/>
      <c r="N254" s="28"/>
      <c r="O254" s="53"/>
      <c r="P254" s="28"/>
      <c r="Q254" s="46"/>
      <c r="R254" s="28"/>
      <c r="S254" s="98"/>
      <c r="T254" s="98"/>
      <c r="U254" s="98"/>
      <c r="V254" s="98"/>
      <c r="W254" s="163"/>
      <c r="X254" s="114"/>
      <c r="Y254" s="109"/>
      <c r="Z254" s="116"/>
      <c r="AA254" s="270"/>
    </row>
    <row r="255" spans="1:27">
      <c r="A255" s="93"/>
      <c r="B255" s="93"/>
      <c r="C255" s="28"/>
      <c r="D255" s="17"/>
      <c r="E255" s="28"/>
      <c r="F255" s="17"/>
      <c r="G255" s="28"/>
      <c r="H255" s="17"/>
      <c r="I255" s="40"/>
      <c r="J255" s="18"/>
      <c r="K255" s="40"/>
      <c r="L255" s="18"/>
      <c r="M255" s="40"/>
      <c r="N255" s="28"/>
      <c r="O255" s="53"/>
      <c r="Q255" s="46"/>
      <c r="R255" s="33"/>
      <c r="S255" s="98"/>
      <c r="T255" s="98"/>
      <c r="U255" s="98"/>
      <c r="V255" s="98"/>
      <c r="W255" s="163"/>
      <c r="X255" s="114"/>
      <c r="Y255" s="109"/>
      <c r="Z255" s="117"/>
      <c r="AA255" s="267"/>
    </row>
    <row r="256" spans="1:27">
      <c r="A256" s="93"/>
      <c r="B256" s="95"/>
      <c r="C256" s="30"/>
      <c r="D256" s="15"/>
      <c r="E256" s="30"/>
      <c r="F256" s="15"/>
      <c r="G256" s="30"/>
      <c r="H256" s="15"/>
      <c r="I256" s="42"/>
      <c r="J256" s="16"/>
      <c r="K256" s="42"/>
      <c r="L256" s="16"/>
      <c r="M256" s="42"/>
      <c r="N256" s="28"/>
      <c r="O256" s="53"/>
      <c r="Q256" s="46"/>
      <c r="R256" s="33"/>
      <c r="S256" s="98"/>
      <c r="T256" s="98"/>
      <c r="U256" s="98"/>
      <c r="V256" s="98"/>
      <c r="W256" s="163"/>
      <c r="X256" s="114"/>
      <c r="Y256" s="109"/>
      <c r="Z256" s="117"/>
      <c r="AA256" s="267"/>
    </row>
    <row r="257" spans="1:27">
      <c r="A257" s="92" t="s">
        <v>10</v>
      </c>
      <c r="B257" s="92" t="s">
        <v>13</v>
      </c>
      <c r="C257" s="27">
        <v>441299.75</v>
      </c>
      <c r="D257" s="19">
        <v>481588.36</v>
      </c>
      <c r="E257" s="27">
        <v>580114.5</v>
      </c>
      <c r="F257" s="19">
        <v>643960.16</v>
      </c>
      <c r="G257" s="27">
        <v>659011.56000000006</v>
      </c>
      <c r="H257" s="19">
        <v>721835.9</v>
      </c>
      <c r="I257" s="39">
        <v>715902.44</v>
      </c>
      <c r="J257" s="20">
        <v>736298.44</v>
      </c>
      <c r="K257" s="39">
        <v>742017.35</v>
      </c>
      <c r="L257" s="20">
        <v>758828.07</v>
      </c>
      <c r="M257" s="39">
        <v>635702.14</v>
      </c>
      <c r="N257" s="29">
        <f>SUM(M257-L257)</f>
        <v>-123125.92999999993</v>
      </c>
      <c r="O257" s="52">
        <v>757306.06</v>
      </c>
      <c r="P257" s="29">
        <f>SUM(O257-M257)</f>
        <v>121603.92000000004</v>
      </c>
      <c r="Q257" s="69">
        <v>850164.3</v>
      </c>
      <c r="R257" s="29">
        <f>SUM(Q257-O257)</f>
        <v>92858.239999999991</v>
      </c>
      <c r="S257" s="98">
        <v>706165.17</v>
      </c>
      <c r="T257" s="98">
        <v>731241.53</v>
      </c>
      <c r="U257" s="98">
        <v>716657.5</v>
      </c>
      <c r="V257" s="98">
        <v>637225.09</v>
      </c>
      <c r="W257" s="163"/>
      <c r="X257" s="114">
        <v>1015120.42</v>
      </c>
      <c r="Y257" s="109">
        <v>1138204.69</v>
      </c>
      <c r="Z257" s="116"/>
      <c r="AA257" s="270"/>
    </row>
    <row r="258" spans="1:27">
      <c r="A258" s="95"/>
      <c r="B258" s="95"/>
      <c r="C258" s="30"/>
      <c r="D258" s="15"/>
      <c r="E258" s="30"/>
      <c r="F258" s="15"/>
      <c r="G258" s="30"/>
      <c r="H258" s="15"/>
      <c r="I258" s="42"/>
      <c r="J258" s="16"/>
      <c r="K258" s="42"/>
      <c r="L258" s="16"/>
      <c r="M258" s="42"/>
      <c r="N258" s="28"/>
      <c r="O258" s="53"/>
      <c r="P258" s="28"/>
      <c r="Q258" s="46"/>
      <c r="R258" s="28"/>
      <c r="S258" s="98"/>
      <c r="T258" s="98"/>
      <c r="U258" s="98"/>
      <c r="V258" s="98"/>
      <c r="W258" s="176" t="s">
        <v>75</v>
      </c>
      <c r="X258" s="177">
        <v>273873.14</v>
      </c>
      <c r="Y258" s="109">
        <v>289373.51</v>
      </c>
      <c r="Z258" s="116">
        <f t="shared" ref="Z258:Z280" si="18">IF(Y258=0,"",Y258-X258)</f>
        <v>15500.369999999995</v>
      </c>
      <c r="AA258" s="270">
        <f t="shared" ref="AA258:AA279" si="19">Z258/X258</f>
        <v>5.6596897381028292E-2</v>
      </c>
    </row>
    <row r="259" spans="1:27">
      <c r="A259" s="95"/>
      <c r="B259" s="95"/>
      <c r="C259" s="28"/>
      <c r="D259" s="17"/>
      <c r="E259" s="28"/>
      <c r="F259" s="17"/>
      <c r="G259" s="28"/>
      <c r="H259" s="17"/>
      <c r="I259" s="40"/>
      <c r="J259" s="18"/>
      <c r="K259" s="40"/>
      <c r="L259" s="18"/>
      <c r="M259" s="40"/>
      <c r="N259" s="28"/>
      <c r="O259" s="53"/>
      <c r="Q259" s="46"/>
      <c r="R259" s="33"/>
      <c r="S259" s="98"/>
      <c r="T259" s="98"/>
      <c r="U259" s="98"/>
      <c r="V259" s="98"/>
      <c r="W259" s="176" t="s">
        <v>76</v>
      </c>
      <c r="X259" s="177">
        <v>12841.43</v>
      </c>
      <c r="Y259" s="109">
        <v>6893.42</v>
      </c>
      <c r="Z259" s="116">
        <f t="shared" si="18"/>
        <v>-5948.01</v>
      </c>
      <c r="AA259" s="270">
        <f t="shared" si="19"/>
        <v>-0.46318906850716784</v>
      </c>
    </row>
    <row r="260" spans="1:27">
      <c r="A260" s="95"/>
      <c r="B260" s="95"/>
      <c r="C260" s="29">
        <v>491739.48</v>
      </c>
      <c r="D260" s="22">
        <v>528277.78</v>
      </c>
      <c r="E260" s="29">
        <v>491155.34</v>
      </c>
      <c r="F260" s="22">
        <v>465802.81</v>
      </c>
      <c r="G260" s="29">
        <v>552623.84</v>
      </c>
      <c r="H260" s="22">
        <v>569036.79</v>
      </c>
      <c r="I260" s="41">
        <v>649013.87</v>
      </c>
      <c r="J260" s="23">
        <v>655738.86</v>
      </c>
      <c r="K260" s="41">
        <v>595933.94999999995</v>
      </c>
      <c r="L260" s="23">
        <v>726027.09</v>
      </c>
      <c r="M260" s="41">
        <v>709498.81</v>
      </c>
      <c r="N260" s="29">
        <f>SUM(M260-L260)</f>
        <v>-16528.279999999912</v>
      </c>
      <c r="O260" s="52">
        <v>722467.96</v>
      </c>
      <c r="P260" s="29">
        <f>SUM(O260-M260)</f>
        <v>12969.149999999907</v>
      </c>
      <c r="Q260" s="69">
        <v>724696.46</v>
      </c>
      <c r="R260" s="29">
        <f>SUM(Q260-O260)</f>
        <v>2228.5</v>
      </c>
      <c r="S260" s="98">
        <v>769852.72</v>
      </c>
      <c r="T260" s="98">
        <v>690308.61</v>
      </c>
      <c r="U260" s="98">
        <v>782954.92</v>
      </c>
      <c r="V260" s="98">
        <v>710080.13</v>
      </c>
      <c r="W260" s="176" t="s">
        <v>77</v>
      </c>
      <c r="X260" s="177">
        <v>128148.67</v>
      </c>
      <c r="Y260" s="109">
        <v>199820.58</v>
      </c>
      <c r="Z260" s="116">
        <f t="shared" si="18"/>
        <v>71671.909999999989</v>
      </c>
      <c r="AA260" s="270">
        <f t="shared" si="19"/>
        <v>0.55928719353856726</v>
      </c>
    </row>
    <row r="261" spans="1:27">
      <c r="A261" s="95"/>
      <c r="B261" s="95"/>
      <c r="C261" s="28"/>
      <c r="D261" s="17"/>
      <c r="E261" s="28"/>
      <c r="F261" s="17"/>
      <c r="G261" s="28"/>
      <c r="H261" s="17"/>
      <c r="I261" s="40"/>
      <c r="J261" s="18"/>
      <c r="K261" s="40"/>
      <c r="L261" s="18"/>
      <c r="M261" s="40"/>
      <c r="N261" s="28"/>
      <c r="O261" s="53"/>
      <c r="Q261" s="46"/>
      <c r="R261" s="33"/>
      <c r="S261" s="98"/>
      <c r="T261" s="98"/>
      <c r="U261" s="98"/>
      <c r="V261" s="98"/>
      <c r="W261" s="176" t="s">
        <v>78</v>
      </c>
      <c r="X261" s="177">
        <v>20719.509999999998</v>
      </c>
      <c r="Y261" s="109">
        <v>18726.400000000001</v>
      </c>
      <c r="Z261" s="116">
        <f t="shared" si="18"/>
        <v>-1993.1099999999969</v>
      </c>
      <c r="AA261" s="270">
        <f t="shared" si="19"/>
        <v>-9.6194842445598241E-2</v>
      </c>
    </row>
    <row r="262" spans="1:27">
      <c r="A262" s="95"/>
      <c r="B262" s="95"/>
      <c r="C262" s="29">
        <v>461143.84</v>
      </c>
      <c r="D262" s="22">
        <v>489097.83</v>
      </c>
      <c r="E262" s="29">
        <v>478093.65</v>
      </c>
      <c r="F262" s="22">
        <v>654813.54</v>
      </c>
      <c r="G262" s="29">
        <v>594819.5</v>
      </c>
      <c r="H262" s="22">
        <v>619101.64</v>
      </c>
      <c r="I262" s="41">
        <v>625441.47</v>
      </c>
      <c r="J262" s="23">
        <v>637361.72</v>
      </c>
      <c r="K262" s="41">
        <v>681985.61</v>
      </c>
      <c r="L262" s="23">
        <v>491292.3</v>
      </c>
      <c r="M262" s="41">
        <v>639140.59</v>
      </c>
      <c r="N262" s="29">
        <f>SUM(M262-L262)</f>
        <v>147848.28999999998</v>
      </c>
      <c r="O262" s="52">
        <v>667222.13</v>
      </c>
      <c r="P262" s="29">
        <f>SUM(O262-M262)</f>
        <v>28081.540000000037</v>
      </c>
      <c r="Q262" s="69">
        <v>735294.57</v>
      </c>
      <c r="R262" s="29">
        <f>SUM(Q262-O262)</f>
        <v>68072.439999999944</v>
      </c>
      <c r="S262" s="98">
        <v>820513.52</v>
      </c>
      <c r="T262" s="98">
        <v>722624.71</v>
      </c>
      <c r="U262" s="98">
        <v>693548.89</v>
      </c>
      <c r="V262" s="98">
        <v>645644.15</v>
      </c>
      <c r="W262" s="176" t="s">
        <v>79</v>
      </c>
      <c r="X262" s="177">
        <v>217950.47</v>
      </c>
      <c r="Y262" s="109">
        <v>253903.51</v>
      </c>
      <c r="Z262" s="116">
        <f t="shared" si="18"/>
        <v>35953.040000000008</v>
      </c>
      <c r="AA262" s="270">
        <f t="shared" si="19"/>
        <v>0.16495968097705874</v>
      </c>
    </row>
    <row r="263" spans="1:27" ht="15.75">
      <c r="A263" s="95"/>
      <c r="B263" s="95"/>
      <c r="C263" s="31" t="s">
        <v>20</v>
      </c>
      <c r="D263" s="7" t="s">
        <v>20</v>
      </c>
      <c r="E263" s="31" t="s">
        <v>20</v>
      </c>
      <c r="F263" s="7" t="s">
        <v>20</v>
      </c>
      <c r="G263" s="31" t="s">
        <v>20</v>
      </c>
      <c r="H263" s="7" t="s">
        <v>20</v>
      </c>
      <c r="I263" s="31" t="s">
        <v>20</v>
      </c>
      <c r="J263" s="7" t="s">
        <v>20</v>
      </c>
      <c r="K263" s="31" t="s">
        <v>20</v>
      </c>
      <c r="L263" s="7" t="s">
        <v>20</v>
      </c>
      <c r="M263" s="31" t="s">
        <v>20</v>
      </c>
      <c r="N263" s="31" t="s">
        <v>20</v>
      </c>
      <c r="O263" s="31" t="s">
        <v>20</v>
      </c>
      <c r="P263" s="64" t="s">
        <v>33</v>
      </c>
      <c r="Q263" s="31" t="s">
        <v>20</v>
      </c>
      <c r="R263" s="64" t="s">
        <v>33</v>
      </c>
      <c r="S263" s="31" t="s">
        <v>20</v>
      </c>
      <c r="T263" s="101"/>
      <c r="U263" s="101"/>
      <c r="V263" s="102"/>
      <c r="W263" s="176" t="s">
        <v>80</v>
      </c>
      <c r="X263" s="177">
        <v>2601.34</v>
      </c>
      <c r="Y263" s="109">
        <v>4129.3599999999997</v>
      </c>
      <c r="Z263" s="116">
        <f t="shared" si="18"/>
        <v>1528.0199999999995</v>
      </c>
      <c r="AA263" s="270">
        <f t="shared" si="19"/>
        <v>0.58739726448676433</v>
      </c>
    </row>
    <row r="264" spans="1:27">
      <c r="A264" s="95"/>
      <c r="B264" s="95"/>
      <c r="C264" s="28">
        <f t="shared" ref="C264:V264" si="20">SUM(C15:C262)</f>
        <v>4928215.1999999993</v>
      </c>
      <c r="D264" s="2">
        <f t="shared" si="20"/>
        <v>5535237.8000000007</v>
      </c>
      <c r="E264" s="28">
        <f t="shared" si="20"/>
        <v>5830497.8499999996</v>
      </c>
      <c r="F264" s="2">
        <f t="shared" si="20"/>
        <v>6422687.7999999998</v>
      </c>
      <c r="G264" s="28">
        <f t="shared" si="20"/>
        <v>6557717.9800000004</v>
      </c>
      <c r="H264" s="2">
        <f t="shared" si="20"/>
        <v>7073465.1799999997</v>
      </c>
      <c r="I264" s="28">
        <f t="shared" si="20"/>
        <v>7451523.5299999993</v>
      </c>
      <c r="J264" s="2">
        <f t="shared" si="20"/>
        <v>7982077.6500000004</v>
      </c>
      <c r="K264" s="28">
        <f t="shared" si="20"/>
        <v>7659216.5300000003</v>
      </c>
      <c r="L264" s="2">
        <f t="shared" si="20"/>
        <v>8092887.7800000012</v>
      </c>
      <c r="M264" s="28">
        <f t="shared" si="20"/>
        <v>7867901.0700000003</v>
      </c>
      <c r="N264" s="28">
        <f t="shared" si="20"/>
        <v>-224988.70999999979</v>
      </c>
      <c r="O264" s="62">
        <f t="shared" si="20"/>
        <v>8363509.5700000003</v>
      </c>
      <c r="P264" s="63">
        <f t="shared" si="20"/>
        <v>495606.5</v>
      </c>
      <c r="Q264" s="63">
        <f t="shared" si="20"/>
        <v>8729151.2899999991</v>
      </c>
      <c r="R264" s="63">
        <f t="shared" si="20"/>
        <v>365639.72</v>
      </c>
      <c r="S264" s="63">
        <f t="shared" si="20"/>
        <v>8783280.1100000013</v>
      </c>
      <c r="T264" s="63">
        <f t="shared" si="20"/>
        <v>8588239.0399999991</v>
      </c>
      <c r="U264" s="63">
        <f t="shared" si="20"/>
        <v>8661616.459999999</v>
      </c>
      <c r="V264" s="63">
        <f t="shared" si="20"/>
        <v>7862714.7300000004</v>
      </c>
      <c r="W264" s="176" t="s">
        <v>81</v>
      </c>
      <c r="X264" s="177">
        <v>6565.64</v>
      </c>
      <c r="Y264" s="109">
        <v>8387.19</v>
      </c>
      <c r="Z264" s="116">
        <f t="shared" si="18"/>
        <v>1821.5500000000002</v>
      </c>
      <c r="AA264" s="270">
        <f t="shared" si="19"/>
        <v>0.27743677691740637</v>
      </c>
    </row>
    <row r="265" spans="1:27">
      <c r="A265" s="95"/>
      <c r="B265" s="95"/>
      <c r="C265" s="32"/>
      <c r="D265" s="8"/>
      <c r="E265" s="32"/>
      <c r="F265" s="8"/>
      <c r="G265" s="32"/>
      <c r="H265" s="8"/>
      <c r="I265" s="32"/>
      <c r="J265" s="8"/>
      <c r="K265" s="32"/>
      <c r="L265" s="8"/>
      <c r="M265" s="44"/>
      <c r="N265" s="44"/>
      <c r="Q265" s="74">
        <f>(Q264)/(O264)-1</f>
        <v>4.3718694519291335E-2</v>
      </c>
      <c r="S265" s="74">
        <f>(S264)/(Q264)-1</f>
        <v>6.200925863435458E-3</v>
      </c>
      <c r="T265" s="74">
        <f>(T264)/(S264)-1</f>
        <v>-2.2205948980033363E-2</v>
      </c>
      <c r="U265" s="74">
        <f>(U264)/(T264)-1</f>
        <v>8.5439424378201956E-3</v>
      </c>
      <c r="V265" s="74">
        <f>(V264)/(U264)-1</f>
        <v>-9.2234715504823761E-2</v>
      </c>
      <c r="W265" s="176" t="s">
        <v>82</v>
      </c>
      <c r="X265" s="177">
        <v>2140.69</v>
      </c>
      <c r="Y265" s="109">
        <v>138.56</v>
      </c>
      <c r="Z265" s="116">
        <f t="shared" si="18"/>
        <v>-2002.13</v>
      </c>
      <c r="AA265" s="270">
        <f>Z265/X265</f>
        <v>-0.93527320630264077</v>
      </c>
    </row>
    <row r="266" spans="1:27">
      <c r="A266" s="95"/>
      <c r="B266" s="95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05"/>
      <c r="N266" s="105"/>
      <c r="O266" s="14"/>
      <c r="P266" s="14"/>
      <c r="Q266" s="74"/>
      <c r="R266" s="14"/>
      <c r="S266" s="74"/>
      <c r="T266" s="74"/>
      <c r="U266" s="74"/>
      <c r="V266" s="74"/>
      <c r="W266" s="176" t="s">
        <v>83</v>
      </c>
      <c r="X266" s="177">
        <v>2884.12</v>
      </c>
      <c r="Y266" s="109">
        <v>1472.27</v>
      </c>
      <c r="Z266" s="116">
        <f t="shared" si="18"/>
        <v>-1411.85</v>
      </c>
      <c r="AA266" s="270">
        <f t="shared" si="19"/>
        <v>-0.48952540116222626</v>
      </c>
    </row>
    <row r="267" spans="1:27">
      <c r="A267" s="95"/>
      <c r="B267" s="95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W267" s="176" t="s">
        <v>84</v>
      </c>
      <c r="X267" s="177">
        <v>969.33</v>
      </c>
      <c r="Y267" s="109">
        <v>456.72</v>
      </c>
      <c r="Z267" s="116">
        <f t="shared" si="18"/>
        <v>-512.61</v>
      </c>
      <c r="AA267" s="270">
        <f t="shared" si="19"/>
        <v>-0.5288291912970815</v>
      </c>
    </row>
    <row r="268" spans="1:27" ht="15.75">
      <c r="A268" s="95"/>
      <c r="B268" s="95"/>
      <c r="C268" s="14"/>
      <c r="D268" s="14"/>
      <c r="E268" s="14"/>
      <c r="F268" s="14"/>
      <c r="G268" s="14"/>
      <c r="H268" s="14"/>
      <c r="I268" s="14"/>
      <c r="J268" s="14"/>
      <c r="K268" s="14"/>
      <c r="L268" s="122"/>
      <c r="M268" s="17"/>
      <c r="N268" s="14"/>
      <c r="O268" s="14"/>
      <c r="P268" s="14"/>
      <c r="Q268" s="14"/>
      <c r="R268" s="14"/>
      <c r="S268" s="14"/>
      <c r="W268" s="176" t="s">
        <v>85</v>
      </c>
      <c r="X268" s="177">
        <v>2735.16</v>
      </c>
      <c r="Y268" s="109">
        <v>32.909999999999997</v>
      </c>
      <c r="Z268" s="116">
        <f t="shared" si="18"/>
        <v>-2702.25</v>
      </c>
      <c r="AA268" s="270">
        <f t="shared" si="19"/>
        <v>-0.98796779713069804</v>
      </c>
    </row>
    <row r="269" spans="1:27" ht="15.75">
      <c r="A269" s="95"/>
      <c r="B269" s="95"/>
      <c r="C269" s="14"/>
      <c r="D269" s="14"/>
      <c r="E269" s="14"/>
      <c r="F269" s="14"/>
      <c r="G269" s="14"/>
      <c r="H269" s="14"/>
      <c r="I269" s="14"/>
      <c r="J269" s="14"/>
      <c r="K269" s="14"/>
      <c r="L269" s="123"/>
      <c r="M269" s="124"/>
      <c r="N269" s="14"/>
      <c r="O269" s="14"/>
      <c r="P269" s="14"/>
      <c r="Q269" s="14"/>
      <c r="R269" s="14"/>
      <c r="S269" s="14"/>
      <c r="W269" s="176" t="s">
        <v>86</v>
      </c>
      <c r="X269" s="177">
        <v>2202.46</v>
      </c>
      <c r="Y269" s="109">
        <v>2159.48</v>
      </c>
      <c r="Z269" s="116">
        <f t="shared" si="18"/>
        <v>-42.980000000000018</v>
      </c>
      <c r="AA269" s="270">
        <f t="shared" si="19"/>
        <v>-1.9514542829381698E-2</v>
      </c>
    </row>
    <row r="270" spans="1:27" ht="15.75">
      <c r="A270" s="95"/>
      <c r="B270" s="95"/>
      <c r="C270" s="14"/>
      <c r="D270" s="14"/>
      <c r="E270" s="14"/>
      <c r="F270" s="14"/>
      <c r="G270" s="14"/>
      <c r="H270" s="14"/>
      <c r="I270" s="14"/>
      <c r="J270" s="14"/>
      <c r="K270" s="14"/>
      <c r="L270" s="123"/>
      <c r="M270" s="53"/>
      <c r="N270" s="14"/>
      <c r="O270" s="14"/>
      <c r="P270" s="14"/>
      <c r="Q270" s="14"/>
      <c r="R270" s="14"/>
      <c r="S270" s="14"/>
      <c r="W270" s="176" t="s">
        <v>87</v>
      </c>
      <c r="X270" s="177">
        <v>274928.7</v>
      </c>
      <c r="Y270" s="109">
        <v>293869.02</v>
      </c>
      <c r="Z270" s="116">
        <f t="shared" si="18"/>
        <v>18940.320000000007</v>
      </c>
      <c r="AA270" s="270">
        <f t="shared" si="19"/>
        <v>6.889175266169012E-2</v>
      </c>
    </row>
    <row r="271" spans="1:27" ht="15.75">
      <c r="A271" s="95"/>
      <c r="B271" s="95"/>
      <c r="C271" s="14"/>
      <c r="D271" s="14"/>
      <c r="E271" s="14"/>
      <c r="F271" s="14"/>
      <c r="G271" s="14"/>
      <c r="H271" s="14"/>
      <c r="I271" s="14"/>
      <c r="J271" s="14"/>
      <c r="K271" s="14"/>
      <c r="L271" s="123"/>
      <c r="M271" s="124"/>
      <c r="N271" s="14"/>
      <c r="O271" s="14"/>
      <c r="P271" s="14"/>
      <c r="Q271" s="125"/>
      <c r="R271" s="14"/>
      <c r="S271" s="14"/>
      <c r="W271" s="176" t="s">
        <v>88</v>
      </c>
      <c r="X271" s="177">
        <v>8002.48</v>
      </c>
      <c r="Y271" s="109">
        <v>14658.11</v>
      </c>
      <c r="Z271" s="116">
        <f t="shared" si="18"/>
        <v>6655.630000000001</v>
      </c>
      <c r="AA271" s="270">
        <f t="shared" si="19"/>
        <v>0.83169592426347849</v>
      </c>
    </row>
    <row r="272" spans="1:27" ht="15.75">
      <c r="A272" s="95"/>
      <c r="B272" s="95"/>
      <c r="C272" s="14"/>
      <c r="D272" s="14"/>
      <c r="E272" s="14"/>
      <c r="F272" s="14"/>
      <c r="G272" s="14"/>
      <c r="H272" s="14"/>
      <c r="I272" s="14"/>
      <c r="J272" s="14"/>
      <c r="K272" s="14"/>
      <c r="L272" s="123"/>
      <c r="M272" s="53"/>
      <c r="N272" s="14"/>
      <c r="O272" s="14"/>
      <c r="P272" s="14"/>
      <c r="Q272" s="14"/>
      <c r="R272" s="14"/>
      <c r="S272" s="14"/>
      <c r="W272" s="176" t="s">
        <v>89</v>
      </c>
      <c r="X272" s="177">
        <v>3461.95</v>
      </c>
      <c r="Y272" s="109">
        <v>8231.26</v>
      </c>
      <c r="Z272" s="116">
        <f t="shared" si="18"/>
        <v>4769.3100000000004</v>
      </c>
      <c r="AA272" s="270">
        <f t="shared" si="19"/>
        <v>1.3776368809485986</v>
      </c>
    </row>
    <row r="273" spans="1:27" ht="15.75">
      <c r="A273" s="95"/>
      <c r="B273" s="95"/>
      <c r="C273" s="14"/>
      <c r="D273" s="14"/>
      <c r="E273" s="14"/>
      <c r="F273" s="14"/>
      <c r="G273" s="14"/>
      <c r="H273" s="14"/>
      <c r="I273" s="14"/>
      <c r="J273" s="14"/>
      <c r="K273" s="14"/>
      <c r="L273" s="123"/>
      <c r="M273" s="53"/>
      <c r="N273" s="14"/>
      <c r="O273" s="14"/>
      <c r="P273" s="14"/>
      <c r="Q273" s="14"/>
      <c r="R273" s="14"/>
      <c r="S273" s="14"/>
      <c r="W273" s="176" t="s">
        <v>90</v>
      </c>
      <c r="X273" s="251">
        <v>0</v>
      </c>
      <c r="Y273" s="109">
        <v>51.28</v>
      </c>
      <c r="Z273" s="116">
        <f t="shared" si="18"/>
        <v>51.28</v>
      </c>
      <c r="AA273" s="270" t="e">
        <f t="shared" si="19"/>
        <v>#DIV/0!</v>
      </c>
    </row>
    <row r="274" spans="1:27" ht="15.75">
      <c r="A274" s="95"/>
      <c r="B274" s="95"/>
      <c r="C274" s="14"/>
      <c r="D274" s="14"/>
      <c r="E274" s="14"/>
      <c r="F274" s="14"/>
      <c r="G274" s="14"/>
      <c r="H274" s="14"/>
      <c r="I274" s="14"/>
      <c r="J274" s="14"/>
      <c r="K274" s="14"/>
      <c r="L274" s="126"/>
      <c r="M274" s="53"/>
      <c r="N274" s="14"/>
      <c r="O274" s="14"/>
      <c r="P274" s="14"/>
      <c r="Q274" s="14"/>
      <c r="R274" s="14"/>
      <c r="S274" s="14"/>
      <c r="W274" s="176" t="s">
        <v>91</v>
      </c>
      <c r="X274" s="251">
        <v>0</v>
      </c>
      <c r="Y274" s="109" t="s">
        <v>98</v>
      </c>
      <c r="Z274" s="116">
        <f t="shared" si="18"/>
        <v>0</v>
      </c>
      <c r="AA274" s="270" t="e">
        <f t="shared" si="19"/>
        <v>#DIV/0!</v>
      </c>
    </row>
    <row r="275" spans="1:27" ht="15.75">
      <c r="A275" s="95"/>
      <c r="B275" s="95"/>
      <c r="C275" s="14"/>
      <c r="D275" s="14"/>
      <c r="E275" s="14"/>
      <c r="F275" s="14"/>
      <c r="G275" s="14"/>
      <c r="H275" s="14"/>
      <c r="I275" s="14"/>
      <c r="J275" s="14"/>
      <c r="K275" s="14"/>
      <c r="L275" s="126"/>
      <c r="M275" s="53"/>
      <c r="N275" s="14"/>
      <c r="O275" s="14"/>
      <c r="P275" s="14"/>
      <c r="Q275" s="14"/>
      <c r="R275" s="14"/>
      <c r="S275" s="14"/>
      <c r="W275" s="176" t="s">
        <v>92</v>
      </c>
      <c r="X275" s="177">
        <v>638.58000000000004</v>
      </c>
      <c r="Y275" s="109">
        <v>391.59</v>
      </c>
      <c r="Z275" s="116">
        <f t="shared" si="18"/>
        <v>-246.99000000000007</v>
      </c>
      <c r="AA275" s="270">
        <f t="shared" si="19"/>
        <v>-0.38678004322089643</v>
      </c>
    </row>
    <row r="276" spans="1:27">
      <c r="A276" s="95"/>
      <c r="B276" s="95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W276" s="176" t="s">
        <v>93</v>
      </c>
      <c r="X276" s="251">
        <v>0</v>
      </c>
      <c r="Y276" s="109" t="s">
        <v>98</v>
      </c>
      <c r="Z276" s="116">
        <f t="shared" si="18"/>
        <v>0</v>
      </c>
      <c r="AA276" s="270" t="e">
        <f t="shared" si="19"/>
        <v>#DIV/0!</v>
      </c>
    </row>
    <row r="277" spans="1:27" ht="15.75">
      <c r="A277" s="95"/>
      <c r="B277" s="95"/>
      <c r="C277" s="14"/>
      <c r="D277" s="14"/>
      <c r="E277" s="14"/>
      <c r="F277" s="14"/>
      <c r="G277" s="14"/>
      <c r="H277" s="14"/>
      <c r="I277" s="14"/>
      <c r="J277" s="14"/>
      <c r="K277" s="14"/>
      <c r="L277" s="123"/>
      <c r="M277" s="14"/>
      <c r="N277" s="14"/>
      <c r="O277" s="14"/>
      <c r="P277" s="14"/>
      <c r="Q277" s="14"/>
      <c r="R277" s="14"/>
      <c r="S277" s="14"/>
      <c r="W277" s="176" t="s">
        <v>94</v>
      </c>
      <c r="X277" s="177">
        <v>64514.6</v>
      </c>
      <c r="Y277" s="109">
        <v>56185.33</v>
      </c>
      <c r="Z277" s="116">
        <f t="shared" si="18"/>
        <v>-8329.2699999999968</v>
      </c>
      <c r="AA277" s="270">
        <f t="shared" si="19"/>
        <v>-0.12910674482985243</v>
      </c>
    </row>
    <row r="278" spans="1:27">
      <c r="A278" s="95"/>
      <c r="B278" s="95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W278" s="176" t="s">
        <v>95</v>
      </c>
      <c r="X278" s="177">
        <v>195.89</v>
      </c>
      <c r="Y278" s="109" t="s">
        <v>98</v>
      </c>
      <c r="Z278" s="116">
        <f t="shared" si="18"/>
        <v>-195.89</v>
      </c>
      <c r="AA278" s="270">
        <f t="shared" si="19"/>
        <v>-1</v>
      </c>
    </row>
    <row r="279" spans="1:27">
      <c r="A279" s="95"/>
      <c r="B279" s="95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W279" s="176" t="s">
        <v>96</v>
      </c>
      <c r="X279" s="251">
        <v>0</v>
      </c>
      <c r="Y279" s="109" t="s">
        <v>98</v>
      </c>
      <c r="Z279" s="116">
        <f t="shared" si="18"/>
        <v>0</v>
      </c>
      <c r="AA279" s="270" t="e">
        <f t="shared" si="19"/>
        <v>#DIV/0!</v>
      </c>
    </row>
    <row r="280" spans="1:27">
      <c r="A280" s="95"/>
      <c r="B280" s="95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W280" s="176" t="s">
        <v>97</v>
      </c>
      <c r="X280" s="177">
        <v>0</v>
      </c>
      <c r="Y280" s="109" t="s">
        <v>98</v>
      </c>
      <c r="Z280" s="116">
        <f t="shared" si="18"/>
        <v>0</v>
      </c>
      <c r="AA280" s="270" t="e">
        <f>Z280/X280</f>
        <v>#DIV/0!</v>
      </c>
    </row>
    <row r="281" spans="1:27">
      <c r="A281" s="96"/>
      <c r="B281" s="93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W281" s="163"/>
      <c r="X281" s="114"/>
      <c r="Y281" s="109"/>
      <c r="Z281" s="116"/>
      <c r="AA281" s="270"/>
    </row>
    <row r="282" spans="1:27">
      <c r="A282" s="160" t="s">
        <v>109</v>
      </c>
      <c r="B282" s="160" t="s">
        <v>110</v>
      </c>
      <c r="C282" s="27">
        <v>441299.75</v>
      </c>
      <c r="D282" s="19">
        <v>481588.36</v>
      </c>
      <c r="E282" s="27">
        <v>580114.5</v>
      </c>
      <c r="F282" s="19">
        <v>643960.16</v>
      </c>
      <c r="G282" s="27">
        <v>659011.56000000006</v>
      </c>
      <c r="H282" s="19">
        <v>721835.9</v>
      </c>
      <c r="I282" s="39">
        <v>715902.44</v>
      </c>
      <c r="J282" s="20">
        <v>736298.44</v>
      </c>
      <c r="K282" s="39">
        <v>742017.35</v>
      </c>
      <c r="L282" s="20">
        <v>758828.07</v>
      </c>
      <c r="M282" s="39">
        <v>635702.14</v>
      </c>
      <c r="N282" s="29">
        <f>SUM(M282-L282)</f>
        <v>-123125.92999999993</v>
      </c>
      <c r="O282" s="52">
        <v>757306.06</v>
      </c>
      <c r="P282" s="29">
        <f>SUM(O282-M282)</f>
        <v>121603.92000000004</v>
      </c>
      <c r="Q282" s="69">
        <v>850164.3</v>
      </c>
      <c r="R282" s="29">
        <f>SUM(Q282-O282)</f>
        <v>92858.239999999991</v>
      </c>
      <c r="S282" s="98">
        <v>706165.17</v>
      </c>
      <c r="T282" s="98">
        <v>731241.53</v>
      </c>
      <c r="U282" s="98">
        <v>716657.5</v>
      </c>
      <c r="V282" s="98">
        <v>637225.09</v>
      </c>
      <c r="W282" s="163"/>
      <c r="X282" s="114">
        <v>967391.07</v>
      </c>
      <c r="Y282" s="109">
        <v>1054559.9099999999</v>
      </c>
      <c r="Z282" s="116"/>
      <c r="AA282" s="270"/>
    </row>
    <row r="283" spans="1:27">
      <c r="A283" s="95"/>
      <c r="B283" s="95"/>
      <c r="C283" s="30"/>
      <c r="D283" s="15"/>
      <c r="E283" s="30"/>
      <c r="F283" s="15"/>
      <c r="G283" s="30"/>
      <c r="H283" s="15"/>
      <c r="I283" s="42"/>
      <c r="J283" s="16"/>
      <c r="K283" s="42"/>
      <c r="L283" s="16"/>
      <c r="M283" s="42"/>
      <c r="N283" s="28"/>
      <c r="O283" s="53"/>
      <c r="P283" s="28"/>
      <c r="Q283" s="46"/>
      <c r="R283" s="28"/>
      <c r="S283" s="98"/>
      <c r="T283" s="98"/>
      <c r="U283" s="98"/>
      <c r="V283" s="98"/>
      <c r="W283" s="176" t="s">
        <v>75</v>
      </c>
      <c r="X283" s="177">
        <v>263115.8</v>
      </c>
      <c r="Y283" s="109">
        <v>265892.03999999998</v>
      </c>
      <c r="Z283" s="116">
        <f>IF(Y283=0,"",Y283-X283)</f>
        <v>2776.2399999999907</v>
      </c>
      <c r="AA283" s="270">
        <f>Z283/X283</f>
        <v>1.0551399801912279E-2</v>
      </c>
    </row>
    <row r="284" spans="1:27">
      <c r="A284" s="95"/>
      <c r="B284" s="95"/>
      <c r="C284" s="28"/>
      <c r="D284" s="17"/>
      <c r="E284" s="28"/>
      <c r="F284" s="17"/>
      <c r="G284" s="28"/>
      <c r="H284" s="17"/>
      <c r="I284" s="40"/>
      <c r="J284" s="18"/>
      <c r="K284" s="40"/>
      <c r="L284" s="18"/>
      <c r="M284" s="40"/>
      <c r="N284" s="28"/>
      <c r="O284" s="53"/>
      <c r="Q284" s="46"/>
      <c r="R284" s="33"/>
      <c r="S284" s="98"/>
      <c r="T284" s="98"/>
      <c r="U284" s="98"/>
      <c r="V284" s="98"/>
      <c r="W284" s="176" t="s">
        <v>76</v>
      </c>
      <c r="X284" s="177">
        <v>12146.75</v>
      </c>
      <c r="Y284" s="109">
        <v>8307.24</v>
      </c>
      <c r="Z284" s="116">
        <f t="shared" ref="Z284:Z305" si="21">IF(Y284=0,"",Y284-X284)</f>
        <v>-3839.51</v>
      </c>
      <c r="AA284" s="270">
        <f t="shared" ref="AA284:AA304" si="22">Z284/X284</f>
        <v>-0.3160936052853644</v>
      </c>
    </row>
    <row r="285" spans="1:27">
      <c r="A285" s="95"/>
      <c r="B285" s="95"/>
      <c r="C285" s="29">
        <v>491739.48</v>
      </c>
      <c r="D285" s="22">
        <v>528277.78</v>
      </c>
      <c r="E285" s="29">
        <v>491155.34</v>
      </c>
      <c r="F285" s="22">
        <v>465802.81</v>
      </c>
      <c r="G285" s="29">
        <v>552623.84</v>
      </c>
      <c r="H285" s="22">
        <v>569036.79</v>
      </c>
      <c r="I285" s="41">
        <v>649013.87</v>
      </c>
      <c r="J285" s="23">
        <v>655738.86</v>
      </c>
      <c r="K285" s="41">
        <v>595933.94999999995</v>
      </c>
      <c r="L285" s="23">
        <v>726027.09</v>
      </c>
      <c r="M285" s="41">
        <v>709498.81</v>
      </c>
      <c r="N285" s="29">
        <f>SUM(M285-L285)</f>
        <v>-16528.279999999912</v>
      </c>
      <c r="O285" s="52">
        <v>722467.96</v>
      </c>
      <c r="P285" s="29">
        <f>SUM(O285-M285)</f>
        <v>12969.149999999907</v>
      </c>
      <c r="Q285" s="69">
        <v>724696.46</v>
      </c>
      <c r="R285" s="29">
        <f>SUM(Q285-O285)</f>
        <v>2228.5</v>
      </c>
      <c r="S285" s="98">
        <v>769852.72</v>
      </c>
      <c r="T285" s="98">
        <v>690308.61</v>
      </c>
      <c r="U285" s="98">
        <v>782954.92</v>
      </c>
      <c r="V285" s="98">
        <v>710080.13</v>
      </c>
      <c r="W285" s="176" t="s">
        <v>77</v>
      </c>
      <c r="X285" s="177">
        <v>131177.73000000001</v>
      </c>
      <c r="Y285" s="109">
        <v>194286.32</v>
      </c>
      <c r="Z285" s="116">
        <f t="shared" si="21"/>
        <v>63108.59</v>
      </c>
      <c r="AA285" s="270">
        <f t="shared" si="22"/>
        <v>0.48109225552233592</v>
      </c>
    </row>
    <row r="286" spans="1:27">
      <c r="A286" s="95"/>
      <c r="B286" s="95"/>
      <c r="C286" s="28"/>
      <c r="D286" s="17"/>
      <c r="E286" s="28"/>
      <c r="F286" s="17"/>
      <c r="G286" s="28"/>
      <c r="H286" s="17"/>
      <c r="I286" s="40"/>
      <c r="J286" s="18"/>
      <c r="K286" s="40"/>
      <c r="L286" s="18"/>
      <c r="M286" s="40"/>
      <c r="N286" s="28"/>
      <c r="O286" s="53"/>
      <c r="Q286" s="46"/>
      <c r="R286" s="33"/>
      <c r="S286" s="98"/>
      <c r="T286" s="98"/>
      <c r="U286" s="98"/>
      <c r="V286" s="98"/>
      <c r="W286" s="176" t="s">
        <v>78</v>
      </c>
      <c r="X286" s="177">
        <v>33126.300000000003</v>
      </c>
      <c r="Y286" s="109">
        <v>23864.2</v>
      </c>
      <c r="Z286" s="116">
        <f t="shared" si="21"/>
        <v>-9262.1000000000022</v>
      </c>
      <c r="AA286" s="270">
        <f t="shared" si="22"/>
        <v>-0.27959959307257382</v>
      </c>
    </row>
    <row r="287" spans="1:27">
      <c r="A287" s="95"/>
      <c r="B287" s="95"/>
      <c r="C287" s="29">
        <v>461143.84</v>
      </c>
      <c r="D287" s="22">
        <v>489097.83</v>
      </c>
      <c r="E287" s="29">
        <v>478093.65</v>
      </c>
      <c r="F287" s="22">
        <v>654813.54</v>
      </c>
      <c r="G287" s="29">
        <v>594819.5</v>
      </c>
      <c r="H287" s="22">
        <v>619101.64</v>
      </c>
      <c r="I287" s="41">
        <v>625441.47</v>
      </c>
      <c r="J287" s="23">
        <v>637361.72</v>
      </c>
      <c r="K287" s="41">
        <v>681985.61</v>
      </c>
      <c r="L287" s="23">
        <v>491292.3</v>
      </c>
      <c r="M287" s="41">
        <v>639140.59</v>
      </c>
      <c r="N287" s="29">
        <f>SUM(M287-L287)</f>
        <v>147848.28999999998</v>
      </c>
      <c r="O287" s="52">
        <v>667222.13</v>
      </c>
      <c r="P287" s="29">
        <f>SUM(O287-M287)</f>
        <v>28081.540000000037</v>
      </c>
      <c r="Q287" s="69">
        <v>735294.57</v>
      </c>
      <c r="R287" s="29">
        <f>SUM(Q287-O287)</f>
        <v>68072.439999999944</v>
      </c>
      <c r="S287" s="98">
        <v>820513.52</v>
      </c>
      <c r="T287" s="98">
        <v>722624.71</v>
      </c>
      <c r="U287" s="98">
        <v>693548.89</v>
      </c>
      <c r="V287" s="98">
        <v>645644.15</v>
      </c>
      <c r="W287" s="176" t="s">
        <v>79</v>
      </c>
      <c r="X287" s="177">
        <v>171506.69</v>
      </c>
      <c r="Y287" s="109">
        <v>200813.88</v>
      </c>
      <c r="Z287" s="116">
        <f t="shared" si="21"/>
        <v>29307.190000000002</v>
      </c>
      <c r="AA287" s="270">
        <f t="shared" si="22"/>
        <v>0.17088073940439291</v>
      </c>
    </row>
    <row r="288" spans="1:27" ht="15.75">
      <c r="A288" s="95"/>
      <c r="B288" s="95"/>
      <c r="C288" s="31" t="s">
        <v>20</v>
      </c>
      <c r="D288" s="7" t="s">
        <v>20</v>
      </c>
      <c r="E288" s="31" t="s">
        <v>20</v>
      </c>
      <c r="F288" s="7" t="s">
        <v>20</v>
      </c>
      <c r="G288" s="31" t="s">
        <v>20</v>
      </c>
      <c r="H288" s="7" t="s">
        <v>20</v>
      </c>
      <c r="I288" s="31" t="s">
        <v>20</v>
      </c>
      <c r="J288" s="7" t="s">
        <v>20</v>
      </c>
      <c r="K288" s="31" t="s">
        <v>20</v>
      </c>
      <c r="L288" s="7" t="s">
        <v>20</v>
      </c>
      <c r="M288" s="31" t="s">
        <v>20</v>
      </c>
      <c r="N288" s="31" t="s">
        <v>20</v>
      </c>
      <c r="O288" s="31" t="s">
        <v>20</v>
      </c>
      <c r="P288" s="64" t="s">
        <v>33</v>
      </c>
      <c r="Q288" s="31" t="s">
        <v>20</v>
      </c>
      <c r="R288" s="64" t="s">
        <v>33</v>
      </c>
      <c r="S288" s="31" t="s">
        <v>20</v>
      </c>
      <c r="T288" s="101"/>
      <c r="U288" s="101"/>
      <c r="V288" s="102"/>
      <c r="W288" s="176" t="s">
        <v>80</v>
      </c>
      <c r="X288" s="177">
        <v>1833.23</v>
      </c>
      <c r="Y288" s="109">
        <v>1744.79</v>
      </c>
      <c r="Z288" s="116">
        <f t="shared" si="21"/>
        <v>-88.440000000000055</v>
      </c>
      <c r="AA288" s="270">
        <f t="shared" si="22"/>
        <v>-4.8242719135078549E-2</v>
      </c>
    </row>
    <row r="289" spans="1:27">
      <c r="A289" s="95"/>
      <c r="B289" s="95"/>
      <c r="C289" s="28">
        <f t="shared" ref="C289:V289" si="23">SUM(C40:C287)</f>
        <v>10878296.789999999</v>
      </c>
      <c r="D289" s="2">
        <f t="shared" si="23"/>
        <v>12136393.02</v>
      </c>
      <c r="E289" s="28">
        <f t="shared" si="23"/>
        <v>12761298.17</v>
      </c>
      <c r="F289" s="2">
        <f t="shared" si="23"/>
        <v>14092893.830000002</v>
      </c>
      <c r="G289" s="28">
        <f t="shared" si="23"/>
        <v>14474556.99</v>
      </c>
      <c r="H289" s="2">
        <f t="shared" si="23"/>
        <v>15535226.949999999</v>
      </c>
      <c r="I289" s="28">
        <f t="shared" si="23"/>
        <v>16331655.259999998</v>
      </c>
      <c r="J289" s="2">
        <f t="shared" si="23"/>
        <v>17365611.109999999</v>
      </c>
      <c r="K289" s="28">
        <f t="shared" si="23"/>
        <v>16742151.35</v>
      </c>
      <c r="L289" s="2">
        <f t="shared" si="23"/>
        <v>17503713.360000003</v>
      </c>
      <c r="M289" s="28">
        <f t="shared" si="23"/>
        <v>17081546.640000001</v>
      </c>
      <c r="N289" s="28">
        <f t="shared" si="23"/>
        <v>-422170.71999999945</v>
      </c>
      <c r="O289" s="62">
        <f t="shared" si="23"/>
        <v>18289220.739999998</v>
      </c>
      <c r="P289" s="63">
        <f t="shared" si="23"/>
        <v>1207670.1000000001</v>
      </c>
      <c r="Q289" s="63">
        <f t="shared" si="23"/>
        <v>19083506.143718693</v>
      </c>
      <c r="R289" s="63">
        <f t="shared" si="23"/>
        <v>794281.35999999987</v>
      </c>
      <c r="S289" s="63">
        <f t="shared" si="23"/>
        <v>19220696.266200926</v>
      </c>
      <c r="T289" s="63">
        <f t="shared" si="23"/>
        <v>18672705.567794051</v>
      </c>
      <c r="U289" s="63">
        <f t="shared" si="23"/>
        <v>18842908.648543943</v>
      </c>
      <c r="V289" s="63">
        <f t="shared" si="23"/>
        <v>17096538.877765283</v>
      </c>
      <c r="W289" s="176" t="s">
        <v>81</v>
      </c>
      <c r="X289" s="177">
        <v>6545.33</v>
      </c>
      <c r="Y289" s="109">
        <v>7735.69</v>
      </c>
      <c r="Z289" s="116">
        <f t="shared" si="21"/>
        <v>1190.3599999999997</v>
      </c>
      <c r="AA289" s="270">
        <f t="shared" si="22"/>
        <v>0.18186401602363819</v>
      </c>
    </row>
    <row r="290" spans="1:27">
      <c r="A290" s="95"/>
      <c r="B290" s="95"/>
      <c r="C290" s="32"/>
      <c r="D290" s="8"/>
      <c r="E290" s="32"/>
      <c r="F290" s="8"/>
      <c r="G290" s="32"/>
      <c r="H290" s="8"/>
      <c r="I290" s="32"/>
      <c r="J290" s="8"/>
      <c r="K290" s="32"/>
      <c r="L290" s="8"/>
      <c r="M290" s="44"/>
      <c r="N290" s="44"/>
      <c r="Q290" s="74">
        <f>(Q289)/(O289)-1</f>
        <v>4.3429155075017878E-2</v>
      </c>
      <c r="S290" s="74">
        <f>(S289)/(Q289)-1</f>
        <v>7.1889369515774071E-3</v>
      </c>
      <c r="T290" s="74">
        <f>(T289)/(S289)-1</f>
        <v>-2.8510449924256998E-2</v>
      </c>
      <c r="U290" s="74">
        <f>(U289)/(T289)-1</f>
        <v>9.1150733423146502E-3</v>
      </c>
      <c r="V290" s="74">
        <f>(V289)/(U289)-1</f>
        <v>-9.2680477486346446E-2</v>
      </c>
      <c r="W290" s="176" t="s">
        <v>82</v>
      </c>
      <c r="X290" s="177">
        <v>1085.0899999999999</v>
      </c>
      <c r="Y290" s="109">
        <v>331.58</v>
      </c>
      <c r="Z290" s="116">
        <f t="shared" si="21"/>
        <v>-753.51</v>
      </c>
      <c r="AA290" s="270">
        <f t="shared" si="22"/>
        <v>-0.69442166087605639</v>
      </c>
    </row>
    <row r="291" spans="1:27">
      <c r="A291" s="95"/>
      <c r="B291" s="95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05"/>
      <c r="N291" s="105"/>
      <c r="O291" s="14"/>
      <c r="P291" s="14"/>
      <c r="Q291" s="74"/>
      <c r="R291" s="14"/>
      <c r="S291" s="74"/>
      <c r="T291" s="74"/>
      <c r="U291" s="74"/>
      <c r="V291" s="74"/>
      <c r="W291" s="176" t="s">
        <v>83</v>
      </c>
      <c r="X291" s="177">
        <v>8032.13</v>
      </c>
      <c r="Y291" s="109">
        <v>1755.83</v>
      </c>
      <c r="Z291" s="116">
        <f t="shared" si="21"/>
        <v>-6276.3</v>
      </c>
      <c r="AA291" s="270">
        <f t="shared" si="22"/>
        <v>-0.78139920544114705</v>
      </c>
    </row>
    <row r="292" spans="1:27">
      <c r="A292" s="95"/>
      <c r="B292" s="95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W292" s="176" t="s">
        <v>84</v>
      </c>
      <c r="X292" s="177">
        <v>8746.48</v>
      </c>
      <c r="Y292" s="109">
        <v>863.77</v>
      </c>
      <c r="Z292" s="116">
        <f t="shared" si="21"/>
        <v>-7882.7099999999991</v>
      </c>
      <c r="AA292" s="270">
        <f t="shared" si="22"/>
        <v>-0.90124370032287271</v>
      </c>
    </row>
    <row r="293" spans="1:27" ht="15.75">
      <c r="A293" s="95"/>
      <c r="B293" s="95"/>
      <c r="C293" s="14"/>
      <c r="D293" s="14"/>
      <c r="E293" s="14"/>
      <c r="F293" s="14"/>
      <c r="G293" s="14"/>
      <c r="H293" s="14"/>
      <c r="I293" s="14"/>
      <c r="J293" s="14"/>
      <c r="K293" s="14"/>
      <c r="L293" s="122"/>
      <c r="M293" s="17"/>
      <c r="N293" s="14"/>
      <c r="O293" s="14"/>
      <c r="P293" s="14"/>
      <c r="Q293" s="14"/>
      <c r="R293" s="14"/>
      <c r="S293" s="14"/>
      <c r="W293" s="176" t="s">
        <v>85</v>
      </c>
      <c r="X293" s="177">
        <v>197.2</v>
      </c>
      <c r="Y293" s="109">
        <v>106.81</v>
      </c>
      <c r="Z293" s="116">
        <f t="shared" si="21"/>
        <v>-90.389999999999986</v>
      </c>
      <c r="AA293" s="270">
        <f t="shared" si="22"/>
        <v>-0.45836713995943201</v>
      </c>
    </row>
    <row r="294" spans="1:27" ht="15.75">
      <c r="A294" s="95"/>
      <c r="B294" s="95"/>
      <c r="C294" s="14"/>
      <c r="D294" s="14"/>
      <c r="E294" s="14"/>
      <c r="F294" s="14"/>
      <c r="G294" s="14"/>
      <c r="H294" s="14"/>
      <c r="I294" s="14"/>
      <c r="J294" s="14"/>
      <c r="K294" s="14"/>
      <c r="L294" s="123"/>
      <c r="M294" s="124"/>
      <c r="N294" s="14"/>
      <c r="O294" s="14"/>
      <c r="P294" s="14"/>
      <c r="Q294" s="14"/>
      <c r="R294" s="14"/>
      <c r="S294" s="14"/>
      <c r="W294" s="176" t="s">
        <v>86</v>
      </c>
      <c r="X294" s="177">
        <v>5640.59</v>
      </c>
      <c r="Y294" s="109">
        <v>7446.19</v>
      </c>
      <c r="Z294" s="116">
        <f t="shared" si="21"/>
        <v>1805.5999999999995</v>
      </c>
      <c r="AA294" s="270">
        <f t="shared" si="22"/>
        <v>0.32010835745906002</v>
      </c>
    </row>
    <row r="295" spans="1:27" ht="15.75">
      <c r="A295" s="95"/>
      <c r="B295" s="95"/>
      <c r="C295" s="14"/>
      <c r="D295" s="14"/>
      <c r="E295" s="14"/>
      <c r="F295" s="14"/>
      <c r="G295" s="14"/>
      <c r="H295" s="14"/>
      <c r="I295" s="14"/>
      <c r="J295" s="14"/>
      <c r="K295" s="14"/>
      <c r="L295" s="123"/>
      <c r="M295" s="53"/>
      <c r="N295" s="14"/>
      <c r="O295" s="14"/>
      <c r="P295" s="14"/>
      <c r="Q295" s="14"/>
      <c r="R295" s="14"/>
      <c r="S295" s="14"/>
      <c r="W295" s="176" t="s">
        <v>87</v>
      </c>
      <c r="X295" s="177">
        <v>262848.55</v>
      </c>
      <c r="Y295" s="109">
        <v>278441.40000000002</v>
      </c>
      <c r="Z295" s="116">
        <f t="shared" si="21"/>
        <v>15592.850000000035</v>
      </c>
      <c r="AA295" s="270">
        <f t="shared" si="22"/>
        <v>5.9322564267522249E-2</v>
      </c>
    </row>
    <row r="296" spans="1:27" ht="15.75">
      <c r="A296" s="95"/>
      <c r="B296" s="95"/>
      <c r="C296" s="14"/>
      <c r="D296" s="14"/>
      <c r="E296" s="14"/>
      <c r="F296" s="14"/>
      <c r="G296" s="14"/>
      <c r="H296" s="14"/>
      <c r="I296" s="14"/>
      <c r="J296" s="14"/>
      <c r="K296" s="14"/>
      <c r="L296" s="123"/>
      <c r="M296" s="124"/>
      <c r="N296" s="14"/>
      <c r="O296" s="14"/>
      <c r="P296" s="14"/>
      <c r="Q296" s="125"/>
      <c r="R296" s="14"/>
      <c r="S296" s="14"/>
      <c r="W296" s="176" t="s">
        <v>88</v>
      </c>
      <c r="X296" s="177">
        <v>9660.75</v>
      </c>
      <c r="Y296" s="109">
        <v>13495.33</v>
      </c>
      <c r="Z296" s="116">
        <f t="shared" si="21"/>
        <v>3834.58</v>
      </c>
      <c r="AA296" s="270">
        <f t="shared" si="22"/>
        <v>0.39692363429340372</v>
      </c>
    </row>
    <row r="297" spans="1:27" ht="15.75">
      <c r="A297" s="95"/>
      <c r="B297" s="95"/>
      <c r="C297" s="14"/>
      <c r="D297" s="14"/>
      <c r="E297" s="14"/>
      <c r="F297" s="14"/>
      <c r="G297" s="14"/>
      <c r="H297" s="14"/>
      <c r="I297" s="14"/>
      <c r="J297" s="14"/>
      <c r="K297" s="14"/>
      <c r="L297" s="123"/>
      <c r="M297" s="53"/>
      <c r="N297" s="14"/>
      <c r="O297" s="14"/>
      <c r="P297" s="14"/>
      <c r="Q297" s="14"/>
      <c r="R297" s="14"/>
      <c r="S297" s="14"/>
      <c r="W297" s="176" t="s">
        <v>89</v>
      </c>
      <c r="X297" s="177">
        <v>3777.92</v>
      </c>
      <c r="Y297" s="109">
        <v>8621.2800000000007</v>
      </c>
      <c r="Z297" s="116">
        <f t="shared" si="21"/>
        <v>4843.3600000000006</v>
      </c>
      <c r="AA297" s="270">
        <f t="shared" si="22"/>
        <v>1.2820176181602576</v>
      </c>
    </row>
    <row r="298" spans="1:27" ht="15.75">
      <c r="A298" s="95"/>
      <c r="B298" s="95"/>
      <c r="C298" s="14"/>
      <c r="D298" s="14"/>
      <c r="E298" s="14"/>
      <c r="F298" s="14"/>
      <c r="G298" s="14"/>
      <c r="H298" s="14"/>
      <c r="I298" s="14"/>
      <c r="J298" s="14"/>
      <c r="K298" s="14"/>
      <c r="L298" s="123"/>
      <c r="M298" s="53"/>
      <c r="N298" s="14"/>
      <c r="O298" s="14"/>
      <c r="P298" s="14"/>
      <c r="Q298" s="14"/>
      <c r="R298" s="14"/>
      <c r="S298" s="14"/>
      <c r="W298" s="176" t="s">
        <v>90</v>
      </c>
      <c r="X298" s="251" t="s">
        <v>98</v>
      </c>
      <c r="Y298" s="109">
        <v>0.19</v>
      </c>
      <c r="Z298" s="116">
        <f t="shared" si="21"/>
        <v>0.19</v>
      </c>
      <c r="AA298" s="270" t="e">
        <f t="shared" si="22"/>
        <v>#DIV/0!</v>
      </c>
    </row>
    <row r="299" spans="1:27" ht="15.75">
      <c r="A299" s="95"/>
      <c r="B299" s="95"/>
      <c r="C299" s="14"/>
      <c r="D299" s="14"/>
      <c r="E299" s="14"/>
      <c r="F299" s="14"/>
      <c r="G299" s="14"/>
      <c r="H299" s="14"/>
      <c r="I299" s="14"/>
      <c r="J299" s="14"/>
      <c r="K299" s="14"/>
      <c r="L299" s="126"/>
      <c r="M299" s="53"/>
      <c r="N299" s="14"/>
      <c r="O299" s="14"/>
      <c r="P299" s="14"/>
      <c r="Q299" s="14"/>
      <c r="R299" s="14"/>
      <c r="S299" s="14"/>
      <c r="W299" s="176" t="s">
        <v>91</v>
      </c>
      <c r="X299" s="251" t="s">
        <v>98</v>
      </c>
      <c r="Y299" s="109" t="s">
        <v>98</v>
      </c>
      <c r="Z299" s="116">
        <f t="shared" si="21"/>
        <v>0</v>
      </c>
      <c r="AA299" s="270" t="e">
        <f t="shared" si="22"/>
        <v>#DIV/0!</v>
      </c>
    </row>
    <row r="300" spans="1:27" ht="15.75">
      <c r="A300" s="95"/>
      <c r="B300" s="95"/>
      <c r="C300" s="14"/>
      <c r="D300" s="14"/>
      <c r="E300" s="14"/>
      <c r="F300" s="14"/>
      <c r="G300" s="14"/>
      <c r="H300" s="14"/>
      <c r="I300" s="14"/>
      <c r="J300" s="14"/>
      <c r="K300" s="14"/>
      <c r="L300" s="126"/>
      <c r="M300" s="53"/>
      <c r="N300" s="14"/>
      <c r="O300" s="14"/>
      <c r="P300" s="14"/>
      <c r="Q300" s="14"/>
      <c r="R300" s="14"/>
      <c r="S300" s="14"/>
      <c r="W300" s="176" t="s">
        <v>92</v>
      </c>
      <c r="X300" s="177">
        <v>399.54</v>
      </c>
      <c r="Y300" s="109">
        <v>532.20000000000005</v>
      </c>
      <c r="Z300" s="116">
        <f t="shared" si="21"/>
        <v>132.66000000000003</v>
      </c>
      <c r="AA300" s="270">
        <f t="shared" si="22"/>
        <v>0.33203183661210395</v>
      </c>
    </row>
    <row r="301" spans="1:27">
      <c r="A301" s="95"/>
      <c r="B301" s="95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W301" s="176" t="s">
        <v>93</v>
      </c>
      <c r="X301" s="251" t="s">
        <v>98</v>
      </c>
      <c r="Y301" s="109" t="s">
        <v>98</v>
      </c>
      <c r="Z301" s="116">
        <f t="shared" si="21"/>
        <v>0</v>
      </c>
      <c r="AA301" s="270" t="e">
        <f t="shared" si="22"/>
        <v>#DIV/0!</v>
      </c>
    </row>
    <row r="302" spans="1:27" ht="15.75">
      <c r="A302" s="95"/>
      <c r="B302" s="95"/>
      <c r="C302" s="14"/>
      <c r="D302" s="14"/>
      <c r="E302" s="14"/>
      <c r="F302" s="14"/>
      <c r="G302" s="14"/>
      <c r="H302" s="14"/>
      <c r="I302" s="14"/>
      <c r="J302" s="14"/>
      <c r="K302" s="14"/>
      <c r="L302" s="123"/>
      <c r="M302" s="14"/>
      <c r="N302" s="14"/>
      <c r="O302" s="14"/>
      <c r="P302" s="14"/>
      <c r="Q302" s="14"/>
      <c r="R302" s="14"/>
      <c r="S302" s="14"/>
      <c r="W302" s="176" t="s">
        <v>94</v>
      </c>
      <c r="X302" s="177">
        <v>57147.29</v>
      </c>
      <c r="Y302" s="109">
        <v>52349.19</v>
      </c>
      <c r="Z302" s="116">
        <f t="shared" si="21"/>
        <v>-4798.0999999999985</v>
      </c>
      <c r="AA302" s="270">
        <f t="shared" si="22"/>
        <v>-8.3960236784631409E-2</v>
      </c>
    </row>
    <row r="303" spans="1:27">
      <c r="A303" s="95"/>
      <c r="B303" s="95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W303" s="176" t="s">
        <v>95</v>
      </c>
      <c r="X303" s="177">
        <v>195.79</v>
      </c>
      <c r="Y303" s="109" t="s">
        <v>98</v>
      </c>
      <c r="Z303" s="116">
        <f t="shared" si="21"/>
        <v>-195.79</v>
      </c>
      <c r="AA303" s="270">
        <f t="shared" si="22"/>
        <v>-1</v>
      </c>
    </row>
    <row r="304" spans="1:27">
      <c r="A304" s="95"/>
      <c r="B304" s="95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W304" s="176" t="s">
        <v>96</v>
      </c>
      <c r="X304" s="251" t="s">
        <v>98</v>
      </c>
      <c r="Y304" s="109" t="s">
        <v>98</v>
      </c>
      <c r="Z304" s="116">
        <f t="shared" si="21"/>
        <v>0</v>
      </c>
      <c r="AA304" s="270" t="e">
        <f t="shared" si="22"/>
        <v>#DIV/0!</v>
      </c>
    </row>
    <row r="305" spans="1:27">
      <c r="A305" s="95"/>
      <c r="B305" s="95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W305" s="176" t="s">
        <v>97</v>
      </c>
      <c r="X305" s="177" t="s">
        <v>98</v>
      </c>
      <c r="Y305" s="109" t="s">
        <v>98</v>
      </c>
      <c r="Z305" s="116">
        <f t="shared" si="21"/>
        <v>0</v>
      </c>
      <c r="AA305" s="270" t="e">
        <f>Z305/X305</f>
        <v>#DIV/0!</v>
      </c>
    </row>
    <row r="306" spans="1:27">
      <c r="A306" s="96"/>
      <c r="B306" s="9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W306" s="163"/>
      <c r="X306" s="114">
        <v>977183.16</v>
      </c>
      <c r="Y306" s="109">
        <v>1066587.93</v>
      </c>
      <c r="Z306" s="116"/>
      <c r="AA306" s="270"/>
    </row>
    <row r="307" spans="1:27" ht="15.75">
      <c r="A307" s="70"/>
      <c r="B307" s="70"/>
      <c r="C307" s="25" t="s">
        <v>18</v>
      </c>
      <c r="D307" s="127" t="s">
        <v>18</v>
      </c>
      <c r="E307" s="25" t="s">
        <v>18</v>
      </c>
      <c r="F307" s="127" t="s">
        <v>18</v>
      </c>
      <c r="G307" s="25" t="s">
        <v>18</v>
      </c>
      <c r="H307" s="128" t="s">
        <v>18</v>
      </c>
      <c r="I307" s="37" t="s">
        <v>18</v>
      </c>
      <c r="J307" s="127" t="s">
        <v>18</v>
      </c>
      <c r="K307" s="25" t="s">
        <v>18</v>
      </c>
      <c r="L307" s="127" t="s">
        <v>18</v>
      </c>
      <c r="M307" s="25" t="s">
        <v>18</v>
      </c>
      <c r="N307" s="25" t="s">
        <v>29</v>
      </c>
      <c r="O307" s="49" t="s">
        <v>18</v>
      </c>
      <c r="P307" s="25" t="s">
        <v>29</v>
      </c>
      <c r="Q307" s="66" t="s">
        <v>18</v>
      </c>
      <c r="R307" s="25" t="s">
        <v>29</v>
      </c>
      <c r="S307" s="66" t="s">
        <v>18</v>
      </c>
      <c r="T307" s="66" t="s">
        <v>18</v>
      </c>
      <c r="U307" s="66" t="s">
        <v>18</v>
      </c>
      <c r="V307" s="66" t="s">
        <v>18</v>
      </c>
      <c r="W307" s="66"/>
      <c r="X307" s="66" t="s">
        <v>18</v>
      </c>
      <c r="Y307" s="66" t="s">
        <v>18</v>
      </c>
      <c r="Z307" s="66" t="s">
        <v>29</v>
      </c>
      <c r="AA307" s="265" t="s">
        <v>53</v>
      </c>
    </row>
    <row r="308" spans="1:27" ht="15.75">
      <c r="A308" s="97" t="s">
        <v>0</v>
      </c>
      <c r="B308" s="97" t="s">
        <v>14</v>
      </c>
      <c r="C308" s="25" t="s">
        <v>15</v>
      </c>
      <c r="D308" s="5" t="s">
        <v>15</v>
      </c>
      <c r="E308" s="25" t="s">
        <v>15</v>
      </c>
      <c r="F308" s="5" t="s">
        <v>15</v>
      </c>
      <c r="G308" s="25" t="s">
        <v>15</v>
      </c>
      <c r="H308" s="6" t="s">
        <v>15</v>
      </c>
      <c r="I308" s="37" t="s">
        <v>15</v>
      </c>
      <c r="J308" s="5" t="s">
        <v>15</v>
      </c>
      <c r="K308" s="25" t="s">
        <v>15</v>
      </c>
      <c r="L308" s="5" t="s">
        <v>15</v>
      </c>
      <c r="M308" s="25" t="s">
        <v>15</v>
      </c>
      <c r="N308" s="25" t="s">
        <v>30</v>
      </c>
      <c r="O308" s="49" t="s">
        <v>15</v>
      </c>
      <c r="P308" s="25" t="s">
        <v>30</v>
      </c>
      <c r="Q308" s="66" t="s">
        <v>15</v>
      </c>
      <c r="R308" s="25" t="s">
        <v>30</v>
      </c>
      <c r="S308" s="66" t="s">
        <v>15</v>
      </c>
      <c r="T308" s="66" t="s">
        <v>15</v>
      </c>
      <c r="U308" s="66" t="s">
        <v>15</v>
      </c>
      <c r="V308" s="66" t="s">
        <v>15</v>
      </c>
      <c r="W308" s="66"/>
      <c r="X308" s="66" t="s">
        <v>15</v>
      </c>
      <c r="Y308" s="66" t="s">
        <v>15</v>
      </c>
      <c r="Z308" s="66" t="s">
        <v>30</v>
      </c>
      <c r="AA308" s="265" t="s">
        <v>54</v>
      </c>
    </row>
    <row r="309" spans="1:27" ht="15.75">
      <c r="A309" s="97" t="s">
        <v>1</v>
      </c>
      <c r="B309" s="97" t="s">
        <v>15</v>
      </c>
      <c r="C309" s="25" t="s">
        <v>19</v>
      </c>
      <c r="D309" s="5" t="s">
        <v>22</v>
      </c>
      <c r="E309" s="25" t="s">
        <v>23</v>
      </c>
      <c r="F309" s="5" t="s">
        <v>24</v>
      </c>
      <c r="G309" s="25" t="s">
        <v>25</v>
      </c>
      <c r="H309" s="6" t="s">
        <v>26</v>
      </c>
      <c r="I309" s="37" t="s">
        <v>27</v>
      </c>
      <c r="J309" s="5" t="s">
        <v>28</v>
      </c>
      <c r="K309" s="25">
        <v>2001</v>
      </c>
      <c r="L309" s="5">
        <v>2002</v>
      </c>
      <c r="M309" s="25">
        <v>2003</v>
      </c>
      <c r="N309" s="25" t="s">
        <v>31</v>
      </c>
      <c r="O309" s="50">
        <v>2004</v>
      </c>
      <c r="P309" s="47" t="s">
        <v>32</v>
      </c>
      <c r="Q309" s="67">
        <v>2005</v>
      </c>
      <c r="R309" s="47" t="s">
        <v>34</v>
      </c>
      <c r="S309" s="67">
        <v>2006</v>
      </c>
      <c r="T309" s="67">
        <v>2007</v>
      </c>
      <c r="U309" s="66">
        <v>2008</v>
      </c>
      <c r="V309" s="66">
        <v>2009</v>
      </c>
      <c r="W309" s="66"/>
      <c r="X309" s="66">
        <v>2019</v>
      </c>
      <c r="Y309" s="66">
        <v>2020</v>
      </c>
      <c r="Z309" s="25" t="s">
        <v>102</v>
      </c>
      <c r="AA309" s="266"/>
    </row>
    <row r="310" spans="1:27">
      <c r="A310" s="96"/>
      <c r="B310" s="9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W310" s="163"/>
      <c r="X310" s="114"/>
      <c r="Y310" s="109"/>
      <c r="Z310" s="116"/>
      <c r="AA310" s="270"/>
    </row>
    <row r="311" spans="1:27">
      <c r="A311" s="96"/>
      <c r="B311" s="9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W311" s="163"/>
      <c r="X311" s="114"/>
      <c r="Y311" s="109"/>
      <c r="Z311" s="116"/>
      <c r="AA311" s="270"/>
    </row>
    <row r="312" spans="1:27" ht="15.75" thickBot="1">
      <c r="A312" s="160" t="s">
        <v>109</v>
      </c>
      <c r="B312" s="160" t="s">
        <v>110</v>
      </c>
      <c r="C312" s="27">
        <v>441299.75</v>
      </c>
      <c r="D312" s="19">
        <v>481588.36</v>
      </c>
      <c r="E312" s="27">
        <v>580114.5</v>
      </c>
      <c r="F312" s="19">
        <v>643960.16</v>
      </c>
      <c r="G312" s="27">
        <v>659011.56000000006</v>
      </c>
      <c r="H312" s="19">
        <v>721835.9</v>
      </c>
      <c r="I312" s="39">
        <v>715902.44</v>
      </c>
      <c r="J312" s="20">
        <v>736298.44</v>
      </c>
      <c r="K312" s="39">
        <v>742017.35</v>
      </c>
      <c r="L312" s="20">
        <v>758828.07</v>
      </c>
      <c r="M312" s="39">
        <v>635702.14</v>
      </c>
      <c r="N312" s="29">
        <f>SUM(M312-L312)</f>
        <v>-123125.92999999993</v>
      </c>
      <c r="O312" s="52">
        <v>757306.06</v>
      </c>
      <c r="P312" s="29">
        <f>SUM(O312-M312)</f>
        <v>121603.92000000004</v>
      </c>
      <c r="Q312" s="69">
        <v>850164.3</v>
      </c>
      <c r="R312" s="29">
        <f>SUM(Q312-O312)</f>
        <v>92858.239999999991</v>
      </c>
      <c r="S312" s="98">
        <v>706165.17</v>
      </c>
      <c r="T312" s="98">
        <v>731241.53</v>
      </c>
      <c r="U312" s="98">
        <v>716657.5</v>
      </c>
      <c r="V312" s="98">
        <v>637225.09</v>
      </c>
      <c r="W312" s="163"/>
      <c r="X312" s="114">
        <v>924392.71</v>
      </c>
      <c r="Y312" s="109">
        <v>1078039.45</v>
      </c>
      <c r="Z312" s="116"/>
      <c r="AA312" s="270"/>
    </row>
    <row r="313" spans="1:27" ht="15.75" thickBot="1">
      <c r="A313" s="95"/>
      <c r="B313" s="95"/>
      <c r="C313" s="30"/>
      <c r="D313" s="15"/>
      <c r="E313" s="30"/>
      <c r="F313" s="15"/>
      <c r="G313" s="30"/>
      <c r="H313" s="15"/>
      <c r="I313" s="42"/>
      <c r="J313" s="16"/>
      <c r="K313" s="42"/>
      <c r="L313" s="16"/>
      <c r="M313" s="42"/>
      <c r="N313" s="28"/>
      <c r="O313" s="53"/>
      <c r="P313" s="28"/>
      <c r="Q313" s="46"/>
      <c r="R313" s="28"/>
      <c r="S313" s="98"/>
      <c r="T313" s="98"/>
      <c r="U313" s="98"/>
      <c r="V313" s="98"/>
      <c r="W313" s="176" t="s">
        <v>75</v>
      </c>
      <c r="X313" s="177">
        <v>224506.54</v>
      </c>
      <c r="Y313" s="324">
        <v>241823.16</v>
      </c>
      <c r="Z313" s="116">
        <f>IF(Y313=0,"",Y313-X313)</f>
        <v>17316.619999999995</v>
      </c>
      <c r="AA313" s="270">
        <f>Z313/X313</f>
        <v>7.713191784969825E-2</v>
      </c>
    </row>
    <row r="314" spans="1:27" ht="15.75" thickBot="1">
      <c r="A314" s="95"/>
      <c r="B314" s="95"/>
      <c r="C314" s="28"/>
      <c r="D314" s="17"/>
      <c r="E314" s="28"/>
      <c r="F314" s="17"/>
      <c r="G314" s="28"/>
      <c r="H314" s="17"/>
      <c r="I314" s="40"/>
      <c r="J314" s="18"/>
      <c r="K314" s="40"/>
      <c r="L314" s="18"/>
      <c r="M314" s="40"/>
      <c r="N314" s="28"/>
      <c r="O314" s="53"/>
      <c r="Q314" s="46"/>
      <c r="R314" s="33"/>
      <c r="S314" s="98"/>
      <c r="T314" s="98"/>
      <c r="U314" s="98"/>
      <c r="V314" s="98"/>
      <c r="W314" s="176" t="s">
        <v>76</v>
      </c>
      <c r="X314" s="177">
        <v>12276.02</v>
      </c>
      <c r="Y314" s="325">
        <v>10669.63</v>
      </c>
      <c r="Z314" s="116">
        <f t="shared" ref="Z314:Z335" si="24">IF(Y314=0,"",Y314-X314)</f>
        <v>-1606.3900000000012</v>
      </c>
      <c r="AA314" s="270">
        <f t="shared" ref="AA314:AA334" si="25">Z314/X314</f>
        <v>-0.13085592887597131</v>
      </c>
    </row>
    <row r="315" spans="1:27" ht="15.75" thickBot="1">
      <c r="A315" s="95"/>
      <c r="B315" s="95"/>
      <c r="C315" s="29">
        <v>491739.48</v>
      </c>
      <c r="D315" s="22">
        <v>528277.78</v>
      </c>
      <c r="E315" s="29">
        <v>491155.34</v>
      </c>
      <c r="F315" s="22">
        <v>465802.81</v>
      </c>
      <c r="G315" s="29">
        <v>552623.84</v>
      </c>
      <c r="H315" s="22">
        <v>569036.79</v>
      </c>
      <c r="I315" s="41">
        <v>649013.87</v>
      </c>
      <c r="J315" s="23">
        <v>655738.86</v>
      </c>
      <c r="K315" s="41">
        <v>595933.94999999995</v>
      </c>
      <c r="L315" s="23">
        <v>726027.09</v>
      </c>
      <c r="M315" s="41">
        <v>709498.81</v>
      </c>
      <c r="N315" s="29">
        <f>SUM(M315-L315)</f>
        <v>-16528.279999999912</v>
      </c>
      <c r="O315" s="52">
        <v>722467.96</v>
      </c>
      <c r="P315" s="29">
        <f>SUM(O315-M315)</f>
        <v>12969.149999999907</v>
      </c>
      <c r="Q315" s="69">
        <v>724696.46</v>
      </c>
      <c r="R315" s="29">
        <f>SUM(Q315-O315)</f>
        <v>2228.5</v>
      </c>
      <c r="S315" s="98">
        <v>769852.72</v>
      </c>
      <c r="T315" s="98">
        <v>690308.61</v>
      </c>
      <c r="U315" s="98">
        <v>782954.92</v>
      </c>
      <c r="V315" s="98">
        <v>710080.13</v>
      </c>
      <c r="W315" s="176" t="s">
        <v>77</v>
      </c>
      <c r="X315" s="177">
        <v>149063.97</v>
      </c>
      <c r="Y315" s="325">
        <v>186499.49</v>
      </c>
      <c r="Z315" s="116">
        <f t="shared" si="24"/>
        <v>37435.51999999999</v>
      </c>
      <c r="AA315" s="270">
        <f t="shared" si="25"/>
        <v>0.2511372801891697</v>
      </c>
    </row>
    <row r="316" spans="1:27" ht="15.75" thickBot="1">
      <c r="A316" s="95"/>
      <c r="B316" s="95"/>
      <c r="C316" s="28"/>
      <c r="D316" s="17"/>
      <c r="E316" s="28"/>
      <c r="F316" s="17"/>
      <c r="G316" s="28"/>
      <c r="H316" s="17"/>
      <c r="I316" s="40"/>
      <c r="J316" s="18"/>
      <c r="K316" s="40"/>
      <c r="L316" s="18"/>
      <c r="M316" s="40"/>
      <c r="N316" s="28"/>
      <c r="O316" s="53"/>
      <c r="Q316" s="46"/>
      <c r="R316" s="33"/>
      <c r="S316" s="98"/>
      <c r="T316" s="98"/>
      <c r="U316" s="98"/>
      <c r="V316" s="98"/>
      <c r="W316" s="176" t="s">
        <v>78</v>
      </c>
      <c r="X316" s="177">
        <v>43319.64</v>
      </c>
      <c r="Y316" s="325">
        <v>43323.27</v>
      </c>
      <c r="Z316" s="116">
        <f t="shared" si="24"/>
        <v>3.6299999999973807</v>
      </c>
      <c r="AA316" s="270">
        <f t="shared" si="25"/>
        <v>8.3795710213597818E-5</v>
      </c>
    </row>
    <row r="317" spans="1:27" ht="15.75" thickBot="1">
      <c r="A317" s="95"/>
      <c r="B317" s="95"/>
      <c r="C317" s="29">
        <v>461143.84</v>
      </c>
      <c r="D317" s="22">
        <v>489097.83</v>
      </c>
      <c r="E317" s="29">
        <v>478093.65</v>
      </c>
      <c r="F317" s="22">
        <v>654813.54</v>
      </c>
      <c r="G317" s="29">
        <v>594819.5</v>
      </c>
      <c r="H317" s="22">
        <v>619101.64</v>
      </c>
      <c r="I317" s="41">
        <v>625441.47</v>
      </c>
      <c r="J317" s="23">
        <v>637361.72</v>
      </c>
      <c r="K317" s="41">
        <v>681985.61</v>
      </c>
      <c r="L317" s="23">
        <v>491292.3</v>
      </c>
      <c r="M317" s="41">
        <v>639140.59</v>
      </c>
      <c r="N317" s="29">
        <f>SUM(M317-L317)</f>
        <v>147848.28999999998</v>
      </c>
      <c r="O317" s="52">
        <v>667222.13</v>
      </c>
      <c r="P317" s="29">
        <f>SUM(O317-M317)</f>
        <v>28081.540000000037</v>
      </c>
      <c r="Q317" s="69">
        <v>735294.57</v>
      </c>
      <c r="R317" s="29">
        <f>SUM(Q317-O317)</f>
        <v>68072.439999999944</v>
      </c>
      <c r="S317" s="98">
        <v>820513.52</v>
      </c>
      <c r="T317" s="98">
        <v>722624.71</v>
      </c>
      <c r="U317" s="98">
        <v>693548.89</v>
      </c>
      <c r="V317" s="98">
        <v>645644.15</v>
      </c>
      <c r="W317" s="176" t="s">
        <v>79</v>
      </c>
      <c r="X317" s="177">
        <v>167136.54</v>
      </c>
      <c r="Y317" s="325">
        <v>209405.74</v>
      </c>
      <c r="Z317" s="116">
        <f t="shared" si="24"/>
        <v>42269.199999999983</v>
      </c>
      <c r="AA317" s="270">
        <f t="shared" si="25"/>
        <v>0.25290220797917667</v>
      </c>
    </row>
    <row r="318" spans="1:27" ht="16.5" thickBot="1">
      <c r="A318" s="95"/>
      <c r="B318" s="95"/>
      <c r="C318" s="31" t="s">
        <v>20</v>
      </c>
      <c r="D318" s="7" t="s">
        <v>20</v>
      </c>
      <c r="E318" s="31" t="s">
        <v>20</v>
      </c>
      <c r="F318" s="7" t="s">
        <v>20</v>
      </c>
      <c r="G318" s="31" t="s">
        <v>20</v>
      </c>
      <c r="H318" s="7" t="s">
        <v>20</v>
      </c>
      <c r="I318" s="31" t="s">
        <v>20</v>
      </c>
      <c r="J318" s="7" t="s">
        <v>20</v>
      </c>
      <c r="K318" s="31" t="s">
        <v>20</v>
      </c>
      <c r="L318" s="7" t="s">
        <v>20</v>
      </c>
      <c r="M318" s="31" t="s">
        <v>20</v>
      </c>
      <c r="N318" s="31" t="s">
        <v>20</v>
      </c>
      <c r="O318" s="31" t="s">
        <v>20</v>
      </c>
      <c r="P318" s="64" t="s">
        <v>33</v>
      </c>
      <c r="Q318" s="31" t="s">
        <v>20</v>
      </c>
      <c r="R318" s="64" t="s">
        <v>33</v>
      </c>
      <c r="S318" s="31" t="s">
        <v>20</v>
      </c>
      <c r="T318" s="101"/>
      <c r="U318" s="101"/>
      <c r="V318" s="102"/>
      <c r="W318" s="176" t="s">
        <v>80</v>
      </c>
      <c r="X318" s="177">
        <v>1231.67</v>
      </c>
      <c r="Y318" s="325">
        <v>3864.4</v>
      </c>
      <c r="Z318" s="116">
        <f t="shared" si="24"/>
        <v>2632.73</v>
      </c>
      <c r="AA318" s="270">
        <f t="shared" si="25"/>
        <v>2.1375287211671958</v>
      </c>
    </row>
    <row r="319" spans="1:27" ht="15.75" thickBot="1">
      <c r="A319" s="95"/>
      <c r="B319" s="95"/>
      <c r="C319" s="28">
        <f t="shared" ref="C319:V319" si="26">SUM(C65:C317)</f>
        <v>22780679.669999998</v>
      </c>
      <c r="D319" s="2">
        <f t="shared" si="26"/>
        <v>25330073.669999998</v>
      </c>
      <c r="E319" s="28">
        <f t="shared" si="26"/>
        <v>26635411.109999999</v>
      </c>
      <c r="F319" s="2">
        <f t="shared" si="26"/>
        <v>29481402.030000001</v>
      </c>
      <c r="G319" s="28">
        <f t="shared" si="26"/>
        <v>30201886.579999998</v>
      </c>
      <c r="H319" s="2">
        <f t="shared" si="26"/>
        <v>32429223.549999997</v>
      </c>
      <c r="I319" s="28">
        <f t="shared" si="26"/>
        <v>34061837.949999996</v>
      </c>
      <c r="J319" s="2">
        <f t="shared" si="26"/>
        <v>36134329.779999994</v>
      </c>
      <c r="K319" s="28">
        <f t="shared" si="26"/>
        <v>34886425.439999998</v>
      </c>
      <c r="L319" s="2">
        <f t="shared" si="26"/>
        <v>36341027.390000008</v>
      </c>
      <c r="M319" s="28">
        <f t="shared" si="26"/>
        <v>35587256.610000007</v>
      </c>
      <c r="N319" s="28">
        <f t="shared" si="26"/>
        <v>-753779.77999999863</v>
      </c>
      <c r="O319" s="62">
        <f t="shared" si="26"/>
        <v>37997967.690000005</v>
      </c>
      <c r="P319" s="63">
        <f t="shared" si="26"/>
        <v>2410702.08</v>
      </c>
      <c r="Q319" s="63">
        <f t="shared" si="26"/>
        <v>39780877.230866544</v>
      </c>
      <c r="R319" s="63">
        <f t="shared" si="26"/>
        <v>1782900.4099999995</v>
      </c>
      <c r="S319" s="63">
        <f t="shared" si="26"/>
        <v>39946412.619590797</v>
      </c>
      <c r="T319" s="63">
        <f t="shared" si="26"/>
        <v>38833296.057077654</v>
      </c>
      <c r="U319" s="63">
        <f t="shared" si="26"/>
        <v>39193864.276202962</v>
      </c>
      <c r="V319" s="63">
        <f t="shared" si="26"/>
        <v>35536808.372850098</v>
      </c>
      <c r="W319" s="176" t="s">
        <v>81</v>
      </c>
      <c r="X319" s="177">
        <v>5384.78</v>
      </c>
      <c r="Y319" s="325">
        <v>7363.26</v>
      </c>
      <c r="Z319" s="116">
        <f t="shared" si="24"/>
        <v>1978.4800000000005</v>
      </c>
      <c r="AA319" s="270">
        <f t="shared" si="25"/>
        <v>0.36742076742225321</v>
      </c>
    </row>
    <row r="320" spans="1:27" ht="15.75" thickBot="1">
      <c r="A320" s="95"/>
      <c r="B320" s="95"/>
      <c r="C320" s="32"/>
      <c r="D320" s="8"/>
      <c r="E320" s="32"/>
      <c r="F320" s="8"/>
      <c r="G320" s="32"/>
      <c r="H320" s="8"/>
      <c r="I320" s="32"/>
      <c r="J320" s="8"/>
      <c r="K320" s="32"/>
      <c r="L320" s="8"/>
      <c r="M320" s="44"/>
      <c r="N320" s="44"/>
      <c r="Q320" s="74">
        <f>(Q319)/(O319)-1</f>
        <v>4.6921181559290259E-2</v>
      </c>
      <c r="S320" s="74">
        <f>(S319)/(Q319)-1</f>
        <v>4.1611799499436941E-3</v>
      </c>
      <c r="T320" s="74">
        <f>(T319)/(S319)-1</f>
        <v>-2.7865244699526337E-2</v>
      </c>
      <c r="U320" s="74">
        <f>(U319)/(T319)-1</f>
        <v>9.2850274309792535E-3</v>
      </c>
      <c r="V320" s="74">
        <f>(V319)/(U319)-1</f>
        <v>-9.3306847152943018E-2</v>
      </c>
      <c r="W320" s="176" t="s">
        <v>82</v>
      </c>
      <c r="X320" s="177">
        <v>632.05999999999995</v>
      </c>
      <c r="Y320" s="325">
        <v>437.31</v>
      </c>
      <c r="Z320" s="116">
        <f t="shared" si="24"/>
        <v>-194.74999999999994</v>
      </c>
      <c r="AA320" s="270">
        <f t="shared" si="25"/>
        <v>-0.30811948232762704</v>
      </c>
    </row>
    <row r="321" spans="1:27" ht="15.75" thickBot="1">
      <c r="A321" s="95"/>
      <c r="B321" s="95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05"/>
      <c r="N321" s="105"/>
      <c r="O321" s="14"/>
      <c r="P321" s="14"/>
      <c r="Q321" s="74"/>
      <c r="R321" s="14"/>
      <c r="S321" s="74"/>
      <c r="T321" s="74"/>
      <c r="U321" s="74"/>
      <c r="V321" s="74"/>
      <c r="W321" s="176" t="s">
        <v>83</v>
      </c>
      <c r="X321" s="177">
        <v>3537.89</v>
      </c>
      <c r="Y321" s="325">
        <v>3358.84</v>
      </c>
      <c r="Z321" s="116">
        <f t="shared" si="24"/>
        <v>-179.04999999999973</v>
      </c>
      <c r="AA321" s="270">
        <f t="shared" si="25"/>
        <v>-5.0609261452447568E-2</v>
      </c>
    </row>
    <row r="322" spans="1:27" ht="15.75" thickBot="1">
      <c r="A322" s="95"/>
      <c r="B322" s="95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W322" s="176" t="s">
        <v>84</v>
      </c>
      <c r="X322" s="177">
        <v>853.65</v>
      </c>
      <c r="Y322" s="325">
        <v>590.74</v>
      </c>
      <c r="Z322" s="116">
        <f t="shared" si="24"/>
        <v>-262.90999999999997</v>
      </c>
      <c r="AA322" s="270">
        <f t="shared" si="25"/>
        <v>-0.30798336554794115</v>
      </c>
    </row>
    <row r="323" spans="1:27" ht="16.5" thickBot="1">
      <c r="A323" s="95"/>
      <c r="B323" s="95"/>
      <c r="C323" s="14"/>
      <c r="D323" s="14"/>
      <c r="E323" s="14"/>
      <c r="F323" s="14"/>
      <c r="G323" s="14"/>
      <c r="H323" s="14"/>
      <c r="I323" s="14"/>
      <c r="J323" s="14"/>
      <c r="K323" s="14"/>
      <c r="L323" s="122"/>
      <c r="M323" s="17"/>
      <c r="N323" s="14"/>
      <c r="O323" s="14"/>
      <c r="P323" s="14"/>
      <c r="Q323" s="14"/>
      <c r="R323" s="14"/>
      <c r="S323" s="14"/>
      <c r="W323" s="176" t="s">
        <v>85</v>
      </c>
      <c r="X323" s="177">
        <v>39.950000000000003</v>
      </c>
      <c r="Y323" s="325">
        <v>61.99</v>
      </c>
      <c r="Z323" s="116">
        <f t="shared" si="24"/>
        <v>22.04</v>
      </c>
      <c r="AA323" s="270">
        <f t="shared" si="25"/>
        <v>0.55168961201501876</v>
      </c>
    </row>
    <row r="324" spans="1:27" ht="16.5" thickBot="1">
      <c r="A324" s="95"/>
      <c r="B324" s="95"/>
      <c r="C324" s="14"/>
      <c r="D324" s="14"/>
      <c r="E324" s="14"/>
      <c r="F324" s="14"/>
      <c r="G324" s="14"/>
      <c r="H324" s="14"/>
      <c r="I324" s="14"/>
      <c r="J324" s="14"/>
      <c r="K324" s="14"/>
      <c r="L324" s="123"/>
      <c r="M324" s="124"/>
      <c r="N324" s="14"/>
      <c r="O324" s="14"/>
      <c r="P324" s="14"/>
      <c r="Q324" s="14"/>
      <c r="R324" s="14"/>
      <c r="S324" s="14"/>
      <c r="W324" s="176" t="s">
        <v>86</v>
      </c>
      <c r="X324" s="177">
        <v>3310.16</v>
      </c>
      <c r="Y324" s="325">
        <v>2158.89</v>
      </c>
      <c r="Z324" s="116">
        <f t="shared" si="24"/>
        <v>-1151.27</v>
      </c>
      <c r="AA324" s="270">
        <f t="shared" si="25"/>
        <v>-0.34779889793846824</v>
      </c>
    </row>
    <row r="325" spans="1:27" ht="16.5" thickBot="1">
      <c r="A325" s="95"/>
      <c r="B325" s="95"/>
      <c r="C325" s="14"/>
      <c r="D325" s="14"/>
      <c r="E325" s="14"/>
      <c r="F325" s="14"/>
      <c r="G325" s="14"/>
      <c r="H325" s="14"/>
      <c r="I325" s="14"/>
      <c r="J325" s="14"/>
      <c r="K325" s="14"/>
      <c r="L325" s="123"/>
      <c r="M325" s="53"/>
      <c r="N325" s="14"/>
      <c r="O325" s="14"/>
      <c r="P325" s="14"/>
      <c r="Q325" s="14"/>
      <c r="R325" s="14"/>
      <c r="S325" s="14"/>
      <c r="W325" s="176" t="s">
        <v>87</v>
      </c>
      <c r="X325" s="177">
        <v>241548.36</v>
      </c>
      <c r="Y325" s="325">
        <v>285003.03999999998</v>
      </c>
      <c r="Z325" s="116">
        <f t="shared" si="24"/>
        <v>43454.679999999993</v>
      </c>
      <c r="AA325" s="270">
        <f t="shared" si="25"/>
        <v>0.17990053834354328</v>
      </c>
    </row>
    <row r="326" spans="1:27" ht="16.5" thickBot="1">
      <c r="A326" s="95"/>
      <c r="B326" s="95"/>
      <c r="C326" s="14"/>
      <c r="D326" s="14"/>
      <c r="E326" s="14"/>
      <c r="F326" s="14"/>
      <c r="G326" s="14"/>
      <c r="H326" s="14"/>
      <c r="I326" s="14"/>
      <c r="J326" s="14"/>
      <c r="K326" s="14"/>
      <c r="L326" s="123"/>
      <c r="M326" s="124"/>
      <c r="N326" s="14"/>
      <c r="O326" s="14"/>
      <c r="P326" s="14"/>
      <c r="Q326" s="125"/>
      <c r="R326" s="14"/>
      <c r="S326" s="14"/>
      <c r="W326" s="176" t="s">
        <v>88</v>
      </c>
      <c r="X326" s="177">
        <v>7544.63</v>
      </c>
      <c r="Y326" s="325">
        <v>11072.31</v>
      </c>
      <c r="Z326" s="116">
        <f t="shared" si="24"/>
        <v>3527.6799999999994</v>
      </c>
      <c r="AA326" s="270">
        <f t="shared" si="25"/>
        <v>0.46757495066027088</v>
      </c>
    </row>
    <row r="327" spans="1:27" ht="16.5" thickBot="1">
      <c r="A327" s="95"/>
      <c r="B327" s="95"/>
      <c r="C327" s="14"/>
      <c r="D327" s="14"/>
      <c r="E327" s="14"/>
      <c r="F327" s="14"/>
      <c r="G327" s="14"/>
      <c r="H327" s="14"/>
      <c r="I327" s="14"/>
      <c r="J327" s="14"/>
      <c r="K327" s="14"/>
      <c r="L327" s="123"/>
      <c r="M327" s="53"/>
      <c r="N327" s="14"/>
      <c r="O327" s="14"/>
      <c r="P327" s="14"/>
      <c r="Q327" s="14"/>
      <c r="R327" s="14"/>
      <c r="S327" s="14"/>
      <c r="W327" s="176" t="s">
        <v>89</v>
      </c>
      <c r="X327" s="177">
        <v>3479.68</v>
      </c>
      <c r="Y327" s="325">
        <v>8032.54</v>
      </c>
      <c r="Z327" s="116">
        <f t="shared" si="24"/>
        <v>4552.8600000000006</v>
      </c>
      <c r="AA327" s="270">
        <f t="shared" si="25"/>
        <v>1.3084134173257314</v>
      </c>
    </row>
    <row r="328" spans="1:27" ht="16.5" thickBot="1">
      <c r="A328" s="95"/>
      <c r="B328" s="95"/>
      <c r="C328" s="14"/>
      <c r="D328" s="14"/>
      <c r="E328" s="14"/>
      <c r="F328" s="14"/>
      <c r="G328" s="14"/>
      <c r="H328" s="14"/>
      <c r="I328" s="14"/>
      <c r="J328" s="14"/>
      <c r="K328" s="14"/>
      <c r="L328" s="123"/>
      <c r="M328" s="53"/>
      <c r="N328" s="14"/>
      <c r="O328" s="14"/>
      <c r="P328" s="14"/>
      <c r="Q328" s="14"/>
      <c r="R328" s="14"/>
      <c r="S328" s="14"/>
      <c r="W328" s="176" t="s">
        <v>90</v>
      </c>
      <c r="X328" s="251">
        <v>28.08</v>
      </c>
      <c r="Y328" s="325">
        <v>1.98</v>
      </c>
      <c r="Z328" s="116">
        <f t="shared" si="24"/>
        <v>-26.099999999999998</v>
      </c>
      <c r="AA328" s="270">
        <f t="shared" si="25"/>
        <v>-0.92948717948717952</v>
      </c>
    </row>
    <row r="329" spans="1:27" ht="16.5" thickBot="1">
      <c r="A329" s="95"/>
      <c r="B329" s="95"/>
      <c r="C329" s="14"/>
      <c r="D329" s="14"/>
      <c r="E329" s="14"/>
      <c r="F329" s="14"/>
      <c r="G329" s="14"/>
      <c r="H329" s="14"/>
      <c r="I329" s="14"/>
      <c r="J329" s="14"/>
      <c r="K329" s="14"/>
      <c r="L329" s="126"/>
      <c r="M329" s="53"/>
      <c r="N329" s="14"/>
      <c r="O329" s="14"/>
      <c r="P329" s="14"/>
      <c r="Q329" s="14"/>
      <c r="R329" s="14"/>
      <c r="S329" s="14"/>
      <c r="W329" s="176" t="s">
        <v>91</v>
      </c>
      <c r="X329" s="251">
        <v>0</v>
      </c>
      <c r="Y329" s="326" t="s">
        <v>98</v>
      </c>
      <c r="Z329" s="116">
        <f t="shared" si="24"/>
        <v>0</v>
      </c>
      <c r="AA329" s="270" t="e">
        <f t="shared" si="25"/>
        <v>#DIV/0!</v>
      </c>
    </row>
    <row r="330" spans="1:27" ht="16.5" thickBot="1">
      <c r="A330" s="95"/>
      <c r="B330" s="95"/>
      <c r="C330" s="14"/>
      <c r="D330" s="14"/>
      <c r="E330" s="14"/>
      <c r="F330" s="14"/>
      <c r="G330" s="14"/>
      <c r="H330" s="14"/>
      <c r="I330" s="14"/>
      <c r="J330" s="14"/>
      <c r="K330" s="14"/>
      <c r="L330" s="126"/>
      <c r="M330" s="53"/>
      <c r="N330" s="14"/>
      <c r="O330" s="14"/>
      <c r="P330" s="14"/>
      <c r="Q330" s="14"/>
      <c r="R330" s="14"/>
      <c r="S330" s="14"/>
      <c r="W330" s="176" t="s">
        <v>92</v>
      </c>
      <c r="X330" s="177">
        <v>170.78</v>
      </c>
      <c r="Y330" s="325">
        <v>227.75</v>
      </c>
      <c r="Z330" s="116">
        <f t="shared" si="24"/>
        <v>56.97</v>
      </c>
      <c r="AA330" s="270">
        <f t="shared" si="25"/>
        <v>0.3335870710856072</v>
      </c>
    </row>
    <row r="331" spans="1:27" ht="15.75" thickBot="1">
      <c r="A331" s="95"/>
      <c r="B331" s="95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W331" s="176" t="s">
        <v>93</v>
      </c>
      <c r="X331" s="251">
        <v>0</v>
      </c>
      <c r="Y331" s="326" t="s">
        <v>98</v>
      </c>
      <c r="Z331" s="116">
        <f t="shared" si="24"/>
        <v>0</v>
      </c>
      <c r="AA331" s="270" t="e">
        <f t="shared" si="25"/>
        <v>#DIV/0!</v>
      </c>
    </row>
    <row r="332" spans="1:27" ht="16.5" thickBot="1">
      <c r="A332" s="95"/>
      <c r="B332" s="95"/>
      <c r="C332" s="14"/>
      <c r="D332" s="14"/>
      <c r="E332" s="14"/>
      <c r="F332" s="14"/>
      <c r="G332" s="14"/>
      <c r="H332" s="14"/>
      <c r="I332" s="14"/>
      <c r="J332" s="14"/>
      <c r="K332" s="14"/>
      <c r="L332" s="123"/>
      <c r="M332" s="14"/>
      <c r="N332" s="14"/>
      <c r="O332" s="14"/>
      <c r="P332" s="14"/>
      <c r="Q332" s="14"/>
      <c r="R332" s="14"/>
      <c r="S332" s="14"/>
      <c r="W332" s="176" t="s">
        <v>94</v>
      </c>
      <c r="X332" s="177">
        <v>60328.31</v>
      </c>
      <c r="Y332" s="325">
        <v>64145.11</v>
      </c>
      <c r="Z332" s="116">
        <f t="shared" si="24"/>
        <v>3816.8000000000029</v>
      </c>
      <c r="AA332" s="270">
        <f t="shared" si="25"/>
        <v>6.32671460546467E-2</v>
      </c>
    </row>
    <row r="333" spans="1:27" ht="15.75" thickBot="1">
      <c r="A333" s="95"/>
      <c r="B333" s="95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W333" s="176" t="s">
        <v>95</v>
      </c>
      <c r="X333" s="177">
        <v>0</v>
      </c>
      <c r="Y333" s="326" t="s">
        <v>98</v>
      </c>
      <c r="Z333" s="116">
        <f t="shared" si="24"/>
        <v>0</v>
      </c>
      <c r="AA333" s="270" t="e">
        <f t="shared" si="25"/>
        <v>#DIV/0!</v>
      </c>
    </row>
    <row r="334" spans="1:27" ht="15.75" thickBot="1">
      <c r="A334" s="95"/>
      <c r="B334" s="95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W334" s="176" t="s">
        <v>96</v>
      </c>
      <c r="X334" s="251">
        <v>0</v>
      </c>
      <c r="Y334" s="326" t="s">
        <v>98</v>
      </c>
      <c r="Z334" s="116">
        <f t="shared" si="24"/>
        <v>0</v>
      </c>
      <c r="AA334" s="270" t="e">
        <f t="shared" si="25"/>
        <v>#DIV/0!</v>
      </c>
    </row>
    <row r="335" spans="1:27" ht="15.75" thickBot="1">
      <c r="A335" s="95"/>
      <c r="B335" s="95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W335" s="176" t="s">
        <v>97</v>
      </c>
      <c r="X335" s="177">
        <v>0</v>
      </c>
      <c r="Y335" s="326" t="s">
        <v>98</v>
      </c>
      <c r="Z335" s="116">
        <f t="shared" si="24"/>
        <v>0</v>
      </c>
      <c r="AA335" s="270" t="e">
        <f>Z335/X335</f>
        <v>#DIV/0!</v>
      </c>
    </row>
    <row r="336" spans="1:27">
      <c r="A336" s="96"/>
      <c r="B336" s="93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W336" s="163"/>
      <c r="X336" s="114">
        <v>977183.16</v>
      </c>
      <c r="Y336" s="109">
        <v>1078039.45</v>
      </c>
      <c r="Z336" s="116"/>
      <c r="AA336" s="270"/>
    </row>
    <row r="337" spans="1:27" ht="15.75">
      <c r="A337" s="70"/>
      <c r="B337" s="70"/>
      <c r="C337" s="25" t="s">
        <v>18</v>
      </c>
      <c r="D337" s="127" t="s">
        <v>18</v>
      </c>
      <c r="E337" s="25" t="s">
        <v>18</v>
      </c>
      <c r="F337" s="127" t="s">
        <v>18</v>
      </c>
      <c r="G337" s="25" t="s">
        <v>18</v>
      </c>
      <c r="H337" s="128" t="s">
        <v>18</v>
      </c>
      <c r="I337" s="37" t="s">
        <v>18</v>
      </c>
      <c r="J337" s="127" t="s">
        <v>18</v>
      </c>
      <c r="K337" s="25" t="s">
        <v>18</v>
      </c>
      <c r="L337" s="127" t="s">
        <v>18</v>
      </c>
      <c r="M337" s="25" t="s">
        <v>18</v>
      </c>
      <c r="N337" s="25" t="s">
        <v>29</v>
      </c>
      <c r="O337" s="49" t="s">
        <v>18</v>
      </c>
      <c r="P337" s="25" t="s">
        <v>29</v>
      </c>
      <c r="Q337" s="66" t="s">
        <v>18</v>
      </c>
      <c r="R337" s="25" t="s">
        <v>29</v>
      </c>
      <c r="S337" s="66" t="s">
        <v>18</v>
      </c>
      <c r="T337" s="66" t="s">
        <v>18</v>
      </c>
      <c r="U337" s="66" t="s">
        <v>18</v>
      </c>
      <c r="V337" s="66" t="s">
        <v>18</v>
      </c>
      <c r="W337" s="66"/>
      <c r="X337" s="66" t="s">
        <v>18</v>
      </c>
      <c r="Y337" s="66" t="s">
        <v>18</v>
      </c>
      <c r="Z337" s="66" t="s">
        <v>29</v>
      </c>
      <c r="AA337" s="265" t="s">
        <v>53</v>
      </c>
    </row>
    <row r="338" spans="1:27" ht="15.75">
      <c r="A338" s="97" t="s">
        <v>0</v>
      </c>
      <c r="B338" s="97" t="s">
        <v>14</v>
      </c>
      <c r="C338" s="25" t="s">
        <v>15</v>
      </c>
      <c r="D338" s="5" t="s">
        <v>15</v>
      </c>
      <c r="E338" s="25" t="s">
        <v>15</v>
      </c>
      <c r="F338" s="5" t="s">
        <v>15</v>
      </c>
      <c r="G338" s="25" t="s">
        <v>15</v>
      </c>
      <c r="H338" s="6" t="s">
        <v>15</v>
      </c>
      <c r="I338" s="37" t="s">
        <v>15</v>
      </c>
      <c r="J338" s="5" t="s">
        <v>15</v>
      </c>
      <c r="K338" s="25" t="s">
        <v>15</v>
      </c>
      <c r="L338" s="5" t="s">
        <v>15</v>
      </c>
      <c r="M338" s="25" t="s">
        <v>15</v>
      </c>
      <c r="N338" s="25" t="s">
        <v>30</v>
      </c>
      <c r="O338" s="49" t="s">
        <v>15</v>
      </c>
      <c r="P338" s="25" t="s">
        <v>30</v>
      </c>
      <c r="Q338" s="66" t="s">
        <v>15</v>
      </c>
      <c r="R338" s="25" t="s">
        <v>30</v>
      </c>
      <c r="S338" s="66" t="s">
        <v>15</v>
      </c>
      <c r="T338" s="66" t="s">
        <v>15</v>
      </c>
      <c r="U338" s="66" t="s">
        <v>15</v>
      </c>
      <c r="V338" s="66" t="s">
        <v>15</v>
      </c>
      <c r="W338" s="66"/>
      <c r="X338" s="66" t="s">
        <v>15</v>
      </c>
      <c r="Y338" s="66" t="s">
        <v>15</v>
      </c>
      <c r="Z338" s="66" t="s">
        <v>30</v>
      </c>
      <c r="AA338" s="265" t="s">
        <v>54</v>
      </c>
    </row>
    <row r="339" spans="1:27" ht="15.75">
      <c r="A339" s="97" t="s">
        <v>1</v>
      </c>
      <c r="B339" s="97" t="s">
        <v>15</v>
      </c>
      <c r="C339" s="25" t="s">
        <v>19</v>
      </c>
      <c r="D339" s="5" t="s">
        <v>22</v>
      </c>
      <c r="E339" s="25" t="s">
        <v>23</v>
      </c>
      <c r="F339" s="5" t="s">
        <v>24</v>
      </c>
      <c r="G339" s="25" t="s">
        <v>25</v>
      </c>
      <c r="H339" s="6" t="s">
        <v>26</v>
      </c>
      <c r="I339" s="37" t="s">
        <v>27</v>
      </c>
      <c r="J339" s="5" t="s">
        <v>28</v>
      </c>
      <c r="K339" s="25">
        <v>2001</v>
      </c>
      <c r="L339" s="5">
        <v>2002</v>
      </c>
      <c r="M339" s="25">
        <v>2003</v>
      </c>
      <c r="N339" s="25" t="s">
        <v>31</v>
      </c>
      <c r="O339" s="50">
        <v>2004</v>
      </c>
      <c r="P339" s="47" t="s">
        <v>32</v>
      </c>
      <c r="Q339" s="67">
        <v>2005</v>
      </c>
      <c r="R339" s="47" t="s">
        <v>34</v>
      </c>
      <c r="S339" s="67">
        <v>2006</v>
      </c>
      <c r="T339" s="67">
        <v>2007</v>
      </c>
      <c r="U339" s="66">
        <v>2008</v>
      </c>
      <c r="V339" s="66">
        <v>2009</v>
      </c>
      <c r="W339" s="66"/>
      <c r="X339" s="66">
        <v>2020</v>
      </c>
      <c r="Y339" s="66">
        <v>2021</v>
      </c>
      <c r="Z339" s="25" t="s">
        <v>112</v>
      </c>
      <c r="AA339" s="266"/>
    </row>
    <row r="340" spans="1:27">
      <c r="A340" s="96"/>
      <c r="B340" s="93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W340" s="163"/>
      <c r="X340" s="114"/>
      <c r="Y340" s="109"/>
      <c r="Z340" s="116"/>
      <c r="AA340" s="270"/>
    </row>
    <row r="341" spans="1:27">
      <c r="A341" s="96"/>
      <c r="B341" s="93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W341" s="163"/>
      <c r="X341" s="114"/>
      <c r="Y341" s="109"/>
      <c r="Z341" s="116"/>
      <c r="AA341" s="270"/>
    </row>
    <row r="342" spans="1:27" ht="15.75" thickBot="1">
      <c r="A342" s="160" t="s">
        <v>115</v>
      </c>
      <c r="B342" s="160" t="s">
        <v>116</v>
      </c>
      <c r="C342" s="27">
        <v>441299.75</v>
      </c>
      <c r="D342" s="19">
        <v>481588.36</v>
      </c>
      <c r="E342" s="27">
        <v>580114.5</v>
      </c>
      <c r="F342" s="19">
        <v>643960.16</v>
      </c>
      <c r="G342" s="27">
        <v>659011.56000000006</v>
      </c>
      <c r="H342" s="19">
        <v>721835.9</v>
      </c>
      <c r="I342" s="39">
        <v>715902.44</v>
      </c>
      <c r="J342" s="20">
        <v>736298.44</v>
      </c>
      <c r="K342" s="39">
        <v>742017.35</v>
      </c>
      <c r="L342" s="20">
        <v>758828.07</v>
      </c>
      <c r="M342" s="39">
        <v>635702.14</v>
      </c>
      <c r="N342" s="29">
        <f>SUM(M342-L342)</f>
        <v>-123125.92999999993</v>
      </c>
      <c r="O342" s="52">
        <v>757306.06</v>
      </c>
      <c r="P342" s="29">
        <f>SUM(O342-M342)</f>
        <v>121603.92000000004</v>
      </c>
      <c r="Q342" s="69">
        <v>850164.3</v>
      </c>
      <c r="R342" s="29">
        <f>SUM(Q342-O342)</f>
        <v>92858.239999999991</v>
      </c>
      <c r="S342" s="98">
        <v>706165.17</v>
      </c>
      <c r="T342" s="98">
        <v>731241.53</v>
      </c>
      <c r="U342" s="98">
        <v>716657.5</v>
      </c>
      <c r="V342" s="98">
        <v>637225.09</v>
      </c>
      <c r="W342" s="163"/>
      <c r="X342" s="343">
        <v>965601.65</v>
      </c>
      <c r="Y342" s="339">
        <v>982604.16</v>
      </c>
      <c r="Z342" s="116"/>
      <c r="AA342" s="270"/>
    </row>
    <row r="343" spans="1:27" ht="15.75" thickBot="1">
      <c r="A343" s="95"/>
      <c r="B343" s="95"/>
      <c r="C343" s="30"/>
      <c r="D343" s="15"/>
      <c r="E343" s="30"/>
      <c r="F343" s="15"/>
      <c r="G343" s="30"/>
      <c r="H343" s="15"/>
      <c r="I343" s="42"/>
      <c r="J343" s="16"/>
      <c r="K343" s="42"/>
      <c r="L343" s="16"/>
      <c r="M343" s="42"/>
      <c r="N343" s="28"/>
      <c r="O343" s="53"/>
      <c r="P343" s="28"/>
      <c r="Q343" s="46"/>
      <c r="R343" s="28"/>
      <c r="S343" s="98"/>
      <c r="T343" s="98"/>
      <c r="U343" s="98"/>
      <c r="V343" s="98"/>
      <c r="W343" s="176" t="s">
        <v>75</v>
      </c>
      <c r="X343" s="340">
        <v>215310.33</v>
      </c>
      <c r="Y343" s="336">
        <v>229433.33</v>
      </c>
      <c r="Z343" s="116">
        <f>IF(Y343=0,"",Y343-X343)</f>
        <v>14123</v>
      </c>
      <c r="AA343" s="270">
        <f>Z343/X343</f>
        <v>6.5593694459527327E-2</v>
      </c>
    </row>
    <row r="344" spans="1:27" ht="15.75" thickBot="1">
      <c r="A344" s="95"/>
      <c r="B344" s="95"/>
      <c r="C344" s="28"/>
      <c r="D344" s="17"/>
      <c r="E344" s="28"/>
      <c r="F344" s="17"/>
      <c r="G344" s="28"/>
      <c r="H344" s="17"/>
      <c r="I344" s="40"/>
      <c r="J344" s="18"/>
      <c r="K344" s="40"/>
      <c r="L344" s="18"/>
      <c r="M344" s="40"/>
      <c r="N344" s="28"/>
      <c r="O344" s="53"/>
      <c r="Q344" s="46"/>
      <c r="R344" s="33"/>
      <c r="S344" s="98"/>
      <c r="T344" s="98"/>
      <c r="U344" s="98"/>
      <c r="V344" s="98"/>
      <c r="W344" s="176" t="s">
        <v>76</v>
      </c>
      <c r="X344" s="341">
        <v>10350.31</v>
      </c>
      <c r="Y344" s="337">
        <v>11509.03</v>
      </c>
      <c r="Z344" s="116">
        <f t="shared" ref="Z344:Z365" si="27">IF(Y344=0,"",Y344-X344)</f>
        <v>1158.7200000000012</v>
      </c>
      <c r="AA344" s="270">
        <f t="shared" ref="AA344:AA364" si="28">Z344/X344</f>
        <v>0.11195027008852887</v>
      </c>
    </row>
    <row r="345" spans="1:27" ht="15.75" thickBot="1">
      <c r="A345" s="95"/>
      <c r="B345" s="95"/>
      <c r="C345" s="29">
        <v>491739.48</v>
      </c>
      <c r="D345" s="22">
        <v>528277.78</v>
      </c>
      <c r="E345" s="29">
        <v>491155.34</v>
      </c>
      <c r="F345" s="22">
        <v>465802.81</v>
      </c>
      <c r="G345" s="29">
        <v>552623.84</v>
      </c>
      <c r="H345" s="22">
        <v>569036.79</v>
      </c>
      <c r="I345" s="41">
        <v>649013.87</v>
      </c>
      <c r="J345" s="23">
        <v>655738.86</v>
      </c>
      <c r="K345" s="41">
        <v>595933.94999999995</v>
      </c>
      <c r="L345" s="23">
        <v>726027.09</v>
      </c>
      <c r="M345" s="41">
        <v>709498.81</v>
      </c>
      <c r="N345" s="29">
        <f>SUM(M345-L345)</f>
        <v>-16528.279999999912</v>
      </c>
      <c r="O345" s="52">
        <v>722467.96</v>
      </c>
      <c r="P345" s="29">
        <f>SUM(O345-M345)</f>
        <v>12969.149999999907</v>
      </c>
      <c r="Q345" s="69">
        <v>724696.46</v>
      </c>
      <c r="R345" s="29">
        <f>SUM(Q345-O345)</f>
        <v>2228.5</v>
      </c>
      <c r="S345" s="98">
        <v>769852.72</v>
      </c>
      <c r="T345" s="98">
        <v>690308.61</v>
      </c>
      <c r="U345" s="98">
        <v>782954.92</v>
      </c>
      <c r="V345" s="98">
        <v>710080.13</v>
      </c>
      <c r="W345" s="176" t="s">
        <v>77</v>
      </c>
      <c r="X345" s="341">
        <v>178155.7</v>
      </c>
      <c r="Y345" s="337">
        <v>203224.58</v>
      </c>
      <c r="Z345" s="116">
        <f t="shared" si="27"/>
        <v>25068.879999999976</v>
      </c>
      <c r="AA345" s="270">
        <f t="shared" si="28"/>
        <v>0.14071331986571281</v>
      </c>
    </row>
    <row r="346" spans="1:27" ht="15.75" thickBot="1">
      <c r="A346" s="95"/>
      <c r="B346" s="95"/>
      <c r="C346" s="28"/>
      <c r="D346" s="17"/>
      <c r="E346" s="28"/>
      <c r="F346" s="17"/>
      <c r="G346" s="28"/>
      <c r="H346" s="17"/>
      <c r="I346" s="40"/>
      <c r="J346" s="18"/>
      <c r="K346" s="40"/>
      <c r="L346" s="18"/>
      <c r="M346" s="40"/>
      <c r="N346" s="28"/>
      <c r="O346" s="53"/>
      <c r="Q346" s="46"/>
      <c r="R346" s="33"/>
      <c r="S346" s="98"/>
      <c r="T346" s="98"/>
      <c r="U346" s="98"/>
      <c r="V346" s="98"/>
      <c r="W346" s="176" t="s">
        <v>78</v>
      </c>
      <c r="X346" s="341">
        <v>29839.33</v>
      </c>
      <c r="Y346" s="337">
        <v>27080.52</v>
      </c>
      <c r="Z346" s="116">
        <f t="shared" si="27"/>
        <v>-2758.8100000000013</v>
      </c>
      <c r="AA346" s="270">
        <f t="shared" si="28"/>
        <v>-9.245549414145697E-2</v>
      </c>
    </row>
    <row r="347" spans="1:27" ht="15.75" thickBot="1">
      <c r="A347" s="95"/>
      <c r="B347" s="95"/>
      <c r="C347" s="29">
        <v>461143.84</v>
      </c>
      <c r="D347" s="22">
        <v>489097.83</v>
      </c>
      <c r="E347" s="29">
        <v>478093.65</v>
      </c>
      <c r="F347" s="22">
        <v>654813.54</v>
      </c>
      <c r="G347" s="29">
        <v>594819.5</v>
      </c>
      <c r="H347" s="22">
        <v>619101.64</v>
      </c>
      <c r="I347" s="41">
        <v>625441.47</v>
      </c>
      <c r="J347" s="23">
        <v>637361.72</v>
      </c>
      <c r="K347" s="41">
        <v>681985.61</v>
      </c>
      <c r="L347" s="23">
        <v>491292.3</v>
      </c>
      <c r="M347" s="41">
        <v>639140.59</v>
      </c>
      <c r="N347" s="29">
        <f>SUM(M347-L347)</f>
        <v>147848.28999999998</v>
      </c>
      <c r="O347" s="52">
        <v>667222.13</v>
      </c>
      <c r="P347" s="29">
        <f>SUM(O347-M347)</f>
        <v>28081.540000000037</v>
      </c>
      <c r="Q347" s="69">
        <v>735294.57</v>
      </c>
      <c r="R347" s="29">
        <f>SUM(Q347-O347)</f>
        <v>68072.439999999944</v>
      </c>
      <c r="S347" s="98">
        <v>820513.52</v>
      </c>
      <c r="T347" s="98">
        <v>722624.71</v>
      </c>
      <c r="U347" s="98">
        <v>693548.89</v>
      </c>
      <c r="V347" s="98">
        <v>645644.15</v>
      </c>
      <c r="W347" s="176" t="s">
        <v>79</v>
      </c>
      <c r="X347" s="341">
        <v>157914.39000000001</v>
      </c>
      <c r="Y347" s="337">
        <v>137704.66</v>
      </c>
      <c r="Z347" s="116">
        <f t="shared" si="27"/>
        <v>-20209.73000000001</v>
      </c>
      <c r="AA347" s="270">
        <f t="shared" si="28"/>
        <v>-0.12797902711716144</v>
      </c>
    </row>
    <row r="348" spans="1:27" ht="16.5" thickBot="1">
      <c r="A348" s="95"/>
      <c r="B348" s="95"/>
      <c r="C348" s="31" t="s">
        <v>20</v>
      </c>
      <c r="D348" s="7" t="s">
        <v>20</v>
      </c>
      <c r="E348" s="31" t="s">
        <v>20</v>
      </c>
      <c r="F348" s="7" t="s">
        <v>20</v>
      </c>
      <c r="G348" s="31" t="s">
        <v>20</v>
      </c>
      <c r="H348" s="7" t="s">
        <v>20</v>
      </c>
      <c r="I348" s="31" t="s">
        <v>20</v>
      </c>
      <c r="J348" s="7" t="s">
        <v>20</v>
      </c>
      <c r="K348" s="31" t="s">
        <v>20</v>
      </c>
      <c r="L348" s="7" t="s">
        <v>20</v>
      </c>
      <c r="M348" s="31" t="s">
        <v>20</v>
      </c>
      <c r="N348" s="31" t="s">
        <v>20</v>
      </c>
      <c r="O348" s="31" t="s">
        <v>20</v>
      </c>
      <c r="P348" s="64" t="s">
        <v>33</v>
      </c>
      <c r="Q348" s="31" t="s">
        <v>20</v>
      </c>
      <c r="R348" s="64" t="s">
        <v>33</v>
      </c>
      <c r="S348" s="31" t="s">
        <v>20</v>
      </c>
      <c r="T348" s="101"/>
      <c r="U348" s="101"/>
      <c r="V348" s="102"/>
      <c r="W348" s="176" t="s">
        <v>80</v>
      </c>
      <c r="X348" s="341">
        <v>138.09</v>
      </c>
      <c r="Y348" s="337">
        <v>865.84</v>
      </c>
      <c r="Z348" s="116">
        <f t="shared" si="27"/>
        <v>727.75</v>
      </c>
      <c r="AA348" s="270">
        <f t="shared" si="28"/>
        <v>5.2701136939677022</v>
      </c>
    </row>
    <row r="349" spans="1:27" ht="15.75" thickBot="1">
      <c r="A349" s="95"/>
      <c r="B349" s="95"/>
      <c r="C349" s="28">
        <f t="shared" ref="C349:V349" si="29">SUM(C95:C347)</f>
        <v>46186741.339999996</v>
      </c>
      <c r="D349" s="2">
        <f t="shared" si="29"/>
        <v>51298267.61999999</v>
      </c>
      <c r="E349" s="28">
        <f t="shared" si="29"/>
        <v>53860358.460000001</v>
      </c>
      <c r="F349" s="2">
        <f t="shared" si="29"/>
        <v>59598944.800000004</v>
      </c>
      <c r="G349" s="28">
        <f t="shared" si="29"/>
        <v>61169195.359999999</v>
      </c>
      <c r="H349" s="2">
        <f t="shared" si="29"/>
        <v>65628989.50999999</v>
      </c>
      <c r="I349" s="28">
        <f t="shared" si="29"/>
        <v>68969171.689999998</v>
      </c>
      <c r="J349" s="2">
        <f t="shared" si="29"/>
        <v>73031048.029999986</v>
      </c>
      <c r="K349" s="28">
        <f t="shared" si="29"/>
        <v>70635063.829999998</v>
      </c>
      <c r="L349" s="2">
        <f t="shared" si="29"/>
        <v>73393645.310000002</v>
      </c>
      <c r="M349" s="28">
        <f t="shared" si="29"/>
        <v>71863201.550000027</v>
      </c>
      <c r="N349" s="28">
        <f t="shared" si="29"/>
        <v>-1530462.759999997</v>
      </c>
      <c r="O349" s="62">
        <f t="shared" si="29"/>
        <v>76727810.350000009</v>
      </c>
      <c r="P349" s="63">
        <f t="shared" si="29"/>
        <v>4864589.8</v>
      </c>
      <c r="Q349" s="63">
        <f t="shared" si="29"/>
        <v>80458385.908654258</v>
      </c>
      <c r="R349" s="63">
        <f t="shared" si="29"/>
        <v>3730556.2499999995</v>
      </c>
      <c r="S349" s="63">
        <f t="shared" si="29"/>
        <v>80675169.443342775</v>
      </c>
      <c r="T349" s="63">
        <f t="shared" si="29"/>
        <v>78334472.066290051</v>
      </c>
      <c r="U349" s="63">
        <f t="shared" si="29"/>
        <v>79112675.241690964</v>
      </c>
      <c r="V349" s="63">
        <f t="shared" si="29"/>
        <v>71745743.62239334</v>
      </c>
      <c r="W349" s="176" t="s">
        <v>81</v>
      </c>
      <c r="X349" s="341">
        <v>5438.1</v>
      </c>
      <c r="Y349" s="337">
        <v>7325.43</v>
      </c>
      <c r="Z349" s="116">
        <f t="shared" si="27"/>
        <v>1887.33</v>
      </c>
      <c r="AA349" s="270">
        <f t="shared" si="28"/>
        <v>0.34705687648259498</v>
      </c>
    </row>
    <row r="350" spans="1:27" ht="15.75" thickBot="1">
      <c r="A350" s="95"/>
      <c r="B350" s="95"/>
      <c r="C350" s="32"/>
      <c r="D350" s="8"/>
      <c r="E350" s="32"/>
      <c r="F350" s="8"/>
      <c r="G350" s="32"/>
      <c r="H350" s="8"/>
      <c r="I350" s="32"/>
      <c r="J350" s="8"/>
      <c r="K350" s="32"/>
      <c r="L350" s="8"/>
      <c r="M350" s="44"/>
      <c r="N350" s="44"/>
      <c r="Q350" s="74">
        <f>(Q349)/(O349)-1</f>
        <v>4.8620904749359317E-2</v>
      </c>
      <c r="S350" s="74">
        <f>(S349)/(Q349)-1</f>
        <v>2.6943559983247933E-3</v>
      </c>
      <c r="T350" s="74">
        <f>(T349)/(S349)-1</f>
        <v>-2.9013851389510514E-2</v>
      </c>
      <c r="U350" s="74">
        <f>(U349)/(T349)-1</f>
        <v>9.9343642061231474E-3</v>
      </c>
      <c r="V350" s="74">
        <f>(V349)/(U349)-1</f>
        <v>-9.3119485553882275E-2</v>
      </c>
      <c r="W350" s="176" t="s">
        <v>82</v>
      </c>
      <c r="X350" s="341">
        <v>11060.87</v>
      </c>
      <c r="Y350" s="337">
        <v>369.3</v>
      </c>
      <c r="Z350" s="116">
        <f t="shared" si="27"/>
        <v>-10691.570000000002</v>
      </c>
      <c r="AA350" s="270">
        <f t="shared" si="28"/>
        <v>-0.96661202961430703</v>
      </c>
    </row>
    <row r="351" spans="1:27" ht="15.75" thickBot="1">
      <c r="A351" s="95"/>
      <c r="B351" s="95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05"/>
      <c r="N351" s="105"/>
      <c r="O351" s="14"/>
      <c r="P351" s="14"/>
      <c r="Q351" s="74"/>
      <c r="R351" s="14"/>
      <c r="S351" s="74"/>
      <c r="T351" s="74"/>
      <c r="U351" s="74"/>
      <c r="V351" s="74"/>
      <c r="W351" s="176" t="s">
        <v>83</v>
      </c>
      <c r="X351" s="341">
        <v>2434.67</v>
      </c>
      <c r="Y351" s="337">
        <v>10054.93</v>
      </c>
      <c r="Z351" s="116">
        <f t="shared" si="27"/>
        <v>7620.26</v>
      </c>
      <c r="AA351" s="270">
        <f t="shared" si="28"/>
        <v>3.1298944004731646</v>
      </c>
    </row>
    <row r="352" spans="1:27" ht="15.75" thickBot="1">
      <c r="A352" s="95"/>
      <c r="B352" s="95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W352" s="176" t="s">
        <v>84</v>
      </c>
      <c r="X352" s="341">
        <v>1988.12</v>
      </c>
      <c r="Y352" s="337">
        <v>991.86</v>
      </c>
      <c r="Z352" s="116">
        <f t="shared" si="27"/>
        <v>-996.25999999999988</v>
      </c>
      <c r="AA352" s="270">
        <f t="shared" si="28"/>
        <v>-0.50110657304388062</v>
      </c>
    </row>
    <row r="353" spans="1:27" ht="16.5" thickBot="1">
      <c r="A353" s="95"/>
      <c r="B353" s="95"/>
      <c r="C353" s="14"/>
      <c r="D353" s="14"/>
      <c r="E353" s="14"/>
      <c r="F353" s="14"/>
      <c r="G353" s="14"/>
      <c r="H353" s="14"/>
      <c r="I353" s="14"/>
      <c r="J353" s="14"/>
      <c r="K353" s="14"/>
      <c r="L353" s="122"/>
      <c r="M353" s="17"/>
      <c r="N353" s="14"/>
      <c r="O353" s="14"/>
      <c r="P353" s="14"/>
      <c r="Q353" s="14"/>
      <c r="R353" s="14"/>
      <c r="S353" s="14"/>
      <c r="W353" s="176" t="s">
        <v>85</v>
      </c>
      <c r="X353" s="341">
        <v>261.95999999999998</v>
      </c>
      <c r="Y353" s="337">
        <v>54.45</v>
      </c>
      <c r="Z353" s="116">
        <f t="shared" si="27"/>
        <v>-207.51</v>
      </c>
      <c r="AA353" s="270">
        <f t="shared" si="28"/>
        <v>-0.79214383875400829</v>
      </c>
    </row>
    <row r="354" spans="1:27" ht="16.5" thickBot="1">
      <c r="A354" s="95"/>
      <c r="B354" s="95"/>
      <c r="C354" s="14"/>
      <c r="D354" s="14"/>
      <c r="E354" s="14"/>
      <c r="F354" s="14"/>
      <c r="G354" s="14"/>
      <c r="H354" s="14"/>
      <c r="I354" s="14"/>
      <c r="J354" s="14"/>
      <c r="K354" s="14"/>
      <c r="L354" s="123"/>
      <c r="M354" s="124"/>
      <c r="N354" s="14"/>
      <c r="O354" s="14"/>
      <c r="P354" s="14"/>
      <c r="Q354" s="14"/>
      <c r="R354" s="14"/>
      <c r="S354" s="14"/>
      <c r="W354" s="176" t="s">
        <v>86</v>
      </c>
      <c r="X354" s="341">
        <v>1294.2</v>
      </c>
      <c r="Y354" s="337">
        <v>2200.66</v>
      </c>
      <c r="Z354" s="116">
        <f t="shared" si="27"/>
        <v>906.45999999999981</v>
      </c>
      <c r="AA354" s="270">
        <f t="shared" si="28"/>
        <v>0.70040179261319713</v>
      </c>
    </row>
    <row r="355" spans="1:27" ht="16.5" thickBot="1">
      <c r="A355" s="95"/>
      <c r="B355" s="95"/>
      <c r="C355" s="14"/>
      <c r="D355" s="14"/>
      <c r="E355" s="14"/>
      <c r="F355" s="14"/>
      <c r="G355" s="14"/>
      <c r="H355" s="14"/>
      <c r="I355" s="14"/>
      <c r="J355" s="14"/>
      <c r="K355" s="14"/>
      <c r="L355" s="123"/>
      <c r="M355" s="53"/>
      <c r="N355" s="14"/>
      <c r="O355" s="14"/>
      <c r="P355" s="14"/>
      <c r="Q355" s="14"/>
      <c r="R355" s="14"/>
      <c r="S355" s="14"/>
      <c r="W355" s="176" t="s">
        <v>87</v>
      </c>
      <c r="X355" s="341">
        <v>277832.19</v>
      </c>
      <c r="Y355" s="337">
        <v>269000.12</v>
      </c>
      <c r="Z355" s="116">
        <f t="shared" si="27"/>
        <v>-8832.070000000007</v>
      </c>
      <c r="AA355" s="270">
        <f t="shared" si="28"/>
        <v>-3.1789224999450236E-2</v>
      </c>
    </row>
    <row r="356" spans="1:27" ht="16.5" thickBot="1">
      <c r="A356" s="95"/>
      <c r="B356" s="95"/>
      <c r="C356" s="14"/>
      <c r="D356" s="14"/>
      <c r="E356" s="14"/>
      <c r="F356" s="14"/>
      <c r="G356" s="14"/>
      <c r="H356" s="14"/>
      <c r="I356" s="14"/>
      <c r="J356" s="14"/>
      <c r="K356" s="14"/>
      <c r="L356" s="123"/>
      <c r="M356" s="124"/>
      <c r="N356" s="14"/>
      <c r="O356" s="14"/>
      <c r="P356" s="14"/>
      <c r="Q356" s="125"/>
      <c r="R356" s="14"/>
      <c r="S356" s="14"/>
      <c r="W356" s="176" t="s">
        <v>88</v>
      </c>
      <c r="X356" s="341">
        <v>10610.25</v>
      </c>
      <c r="Y356" s="337">
        <v>12331.88</v>
      </c>
      <c r="Z356" s="116">
        <f t="shared" si="27"/>
        <v>1721.6299999999992</v>
      </c>
      <c r="AA356" s="270">
        <f t="shared" si="28"/>
        <v>0.16226102118234717</v>
      </c>
    </row>
    <row r="357" spans="1:27" ht="16.5" thickBot="1">
      <c r="A357" s="95"/>
      <c r="B357" s="95"/>
      <c r="C357" s="14"/>
      <c r="D357" s="14"/>
      <c r="E357" s="14"/>
      <c r="F357" s="14"/>
      <c r="G357" s="14"/>
      <c r="H357" s="14"/>
      <c r="I357" s="14"/>
      <c r="J357" s="14"/>
      <c r="K357" s="14"/>
      <c r="L357" s="123"/>
      <c r="M357" s="53"/>
      <c r="N357" s="14"/>
      <c r="O357" s="14"/>
      <c r="P357" s="14"/>
      <c r="Q357" s="14"/>
      <c r="R357" s="14"/>
      <c r="S357" s="14"/>
      <c r="W357" s="176" t="s">
        <v>89</v>
      </c>
      <c r="X357" s="341">
        <v>4659.16</v>
      </c>
      <c r="Y357" s="337">
        <v>8868.89</v>
      </c>
      <c r="Z357" s="116">
        <f t="shared" si="27"/>
        <v>4209.7299999999996</v>
      </c>
      <c r="AA357" s="270">
        <f t="shared" si="28"/>
        <v>0.90353840606461244</v>
      </c>
    </row>
    <row r="358" spans="1:27" ht="16.5" thickBot="1">
      <c r="A358" s="95"/>
      <c r="B358" s="95"/>
      <c r="C358" s="14"/>
      <c r="D358" s="14"/>
      <c r="E358" s="14"/>
      <c r="F358" s="14"/>
      <c r="G358" s="14"/>
      <c r="H358" s="14"/>
      <c r="I358" s="14"/>
      <c r="J358" s="14"/>
      <c r="K358" s="14"/>
      <c r="L358" s="123"/>
      <c r="M358" s="53"/>
      <c r="N358" s="14"/>
      <c r="O358" s="14"/>
      <c r="P358" s="14"/>
      <c r="Q358" s="14"/>
      <c r="R358" s="14"/>
      <c r="S358" s="14"/>
      <c r="W358" s="176" t="s">
        <v>90</v>
      </c>
      <c r="X358" s="341">
        <v>5.72</v>
      </c>
      <c r="Y358" s="337">
        <v>0.4</v>
      </c>
      <c r="Z358" s="116">
        <f t="shared" si="27"/>
        <v>-5.3199999999999994</v>
      </c>
      <c r="AA358" s="270">
        <f t="shared" si="28"/>
        <v>-0.93006993006993</v>
      </c>
    </row>
    <row r="359" spans="1:27" ht="16.5" thickBot="1">
      <c r="A359" s="95"/>
      <c r="B359" s="95"/>
      <c r="C359" s="14"/>
      <c r="D359" s="14"/>
      <c r="E359" s="14"/>
      <c r="F359" s="14"/>
      <c r="G359" s="14"/>
      <c r="H359" s="14"/>
      <c r="I359" s="14"/>
      <c r="J359" s="14"/>
      <c r="K359" s="14"/>
      <c r="L359" s="126"/>
      <c r="M359" s="53"/>
      <c r="N359" s="14"/>
      <c r="O359" s="14"/>
      <c r="P359" s="14"/>
      <c r="Q359" s="14"/>
      <c r="R359" s="14"/>
      <c r="S359" s="14"/>
      <c r="W359" s="176" t="s">
        <v>91</v>
      </c>
      <c r="X359" s="342" t="s">
        <v>98</v>
      </c>
      <c r="Y359" s="338" t="s">
        <v>98</v>
      </c>
      <c r="Z359" s="116">
        <f t="shared" si="27"/>
        <v>0</v>
      </c>
      <c r="AA359" s="270" t="e">
        <f t="shared" si="28"/>
        <v>#DIV/0!</v>
      </c>
    </row>
    <row r="360" spans="1:27" ht="16.5" thickBot="1">
      <c r="A360" s="95"/>
      <c r="B360" s="95"/>
      <c r="C360" s="14"/>
      <c r="D360" s="14"/>
      <c r="E360" s="14"/>
      <c r="F360" s="14"/>
      <c r="G360" s="14"/>
      <c r="H360" s="14"/>
      <c r="I360" s="14"/>
      <c r="J360" s="14"/>
      <c r="K360" s="14"/>
      <c r="L360" s="126"/>
      <c r="M360" s="53"/>
      <c r="N360" s="14"/>
      <c r="O360" s="14"/>
      <c r="P360" s="14"/>
      <c r="Q360" s="14"/>
      <c r="R360" s="14"/>
      <c r="S360" s="14"/>
      <c r="W360" s="176" t="s">
        <v>92</v>
      </c>
      <c r="X360" s="341">
        <v>303.7</v>
      </c>
      <c r="Y360" s="337">
        <v>66.099999999999994</v>
      </c>
      <c r="Z360" s="116">
        <f t="shared" si="27"/>
        <v>-237.6</v>
      </c>
      <c r="AA360" s="270">
        <f t="shared" si="28"/>
        <v>-0.78235100428054005</v>
      </c>
    </row>
    <row r="361" spans="1:27" ht="15.75" thickBot="1">
      <c r="A361" s="95"/>
      <c r="B361" s="95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W361" s="176" t="s">
        <v>93</v>
      </c>
      <c r="X361" s="342" t="s">
        <v>98</v>
      </c>
      <c r="Y361" s="338" t="s">
        <v>98</v>
      </c>
      <c r="Z361" s="116">
        <f t="shared" si="27"/>
        <v>0</v>
      </c>
      <c r="AA361" s="270" t="e">
        <f t="shared" si="28"/>
        <v>#DIV/0!</v>
      </c>
    </row>
    <row r="362" spans="1:27" ht="16.5" thickBot="1">
      <c r="A362" s="95"/>
      <c r="B362" s="95"/>
      <c r="C362" s="14"/>
      <c r="D362" s="14"/>
      <c r="E362" s="14"/>
      <c r="F362" s="14"/>
      <c r="G362" s="14"/>
      <c r="H362" s="14"/>
      <c r="I362" s="14"/>
      <c r="J362" s="14"/>
      <c r="K362" s="14"/>
      <c r="L362" s="123"/>
      <c r="M362" s="14"/>
      <c r="N362" s="14"/>
      <c r="O362" s="14"/>
      <c r="P362" s="14"/>
      <c r="Q362" s="14"/>
      <c r="R362" s="14"/>
      <c r="S362" s="14"/>
      <c r="W362" s="176" t="s">
        <v>94</v>
      </c>
      <c r="X362" s="341">
        <v>58004.56</v>
      </c>
      <c r="Y362" s="337">
        <v>61522.18</v>
      </c>
      <c r="Z362" s="116">
        <f t="shared" si="27"/>
        <v>3517.6200000000026</v>
      </c>
      <c r="AA362" s="270">
        <f t="shared" si="28"/>
        <v>6.0643852828122527E-2</v>
      </c>
    </row>
    <row r="363" spans="1:27" ht="15.75" thickBot="1">
      <c r="A363" s="95"/>
      <c r="B363" s="95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W363" s="176" t="s">
        <v>95</v>
      </c>
      <c r="X363" s="342" t="s">
        <v>98</v>
      </c>
      <c r="Y363" s="338" t="s">
        <v>98</v>
      </c>
      <c r="Z363" s="116">
        <f t="shared" si="27"/>
        <v>0</v>
      </c>
      <c r="AA363" s="270" t="e">
        <f t="shared" si="28"/>
        <v>#DIV/0!</v>
      </c>
    </row>
    <row r="364" spans="1:27" ht="15.75" thickBot="1">
      <c r="A364" s="95"/>
      <c r="B364" s="95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W364" s="176" t="s">
        <v>96</v>
      </c>
      <c r="X364" s="342" t="s">
        <v>98</v>
      </c>
      <c r="Y364" s="338" t="s">
        <v>98</v>
      </c>
      <c r="Z364" s="116">
        <f t="shared" si="27"/>
        <v>0</v>
      </c>
      <c r="AA364" s="270" t="e">
        <f t="shared" si="28"/>
        <v>#DIV/0!</v>
      </c>
    </row>
    <row r="365" spans="1:27" ht="15.75" thickBot="1">
      <c r="A365" s="95"/>
      <c r="B365" s="95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W365" s="176" t="s">
        <v>97</v>
      </c>
      <c r="X365" s="342" t="s">
        <v>98</v>
      </c>
      <c r="Y365" s="338" t="s">
        <v>98</v>
      </c>
      <c r="Z365" s="116">
        <f t="shared" si="27"/>
        <v>0</v>
      </c>
      <c r="AA365" s="270" t="e">
        <f>Z365/X365</f>
        <v>#DIV/0!</v>
      </c>
    </row>
    <row r="366" spans="1:27" ht="15.75" thickBot="1">
      <c r="A366" s="96"/>
      <c r="B366" s="93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W366" s="163"/>
      <c r="X366" s="343">
        <v>965601.65</v>
      </c>
      <c r="Y366" s="339">
        <v>982604.16</v>
      </c>
      <c r="Z366" s="116"/>
      <c r="AA366" s="270"/>
    </row>
    <row r="367" spans="1:27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spans="1:27" ht="15.75">
      <c r="A368" s="70"/>
      <c r="B368" s="70"/>
      <c r="C368" s="25" t="s">
        <v>18</v>
      </c>
      <c r="D368" s="127" t="s">
        <v>18</v>
      </c>
      <c r="E368" s="25" t="s">
        <v>18</v>
      </c>
      <c r="F368" s="127" t="s">
        <v>18</v>
      </c>
      <c r="G368" s="25" t="s">
        <v>18</v>
      </c>
      <c r="H368" s="128" t="s">
        <v>18</v>
      </c>
      <c r="I368" s="37" t="s">
        <v>18</v>
      </c>
      <c r="J368" s="127" t="s">
        <v>18</v>
      </c>
      <c r="K368" s="25" t="s">
        <v>18</v>
      </c>
      <c r="L368" s="127" t="s">
        <v>18</v>
      </c>
      <c r="M368" s="25" t="s">
        <v>18</v>
      </c>
      <c r="N368" s="25" t="s">
        <v>29</v>
      </c>
      <c r="O368" s="49" t="s">
        <v>18</v>
      </c>
      <c r="P368" s="25" t="s">
        <v>29</v>
      </c>
      <c r="Q368" s="66" t="s">
        <v>18</v>
      </c>
      <c r="R368" s="25" t="s">
        <v>29</v>
      </c>
      <c r="S368" s="66" t="s">
        <v>18</v>
      </c>
      <c r="T368" s="66" t="s">
        <v>18</v>
      </c>
      <c r="U368" s="66" t="s">
        <v>18</v>
      </c>
      <c r="V368" s="66" t="s">
        <v>18</v>
      </c>
      <c r="W368" s="66"/>
      <c r="X368" s="66" t="s">
        <v>18</v>
      </c>
      <c r="Y368" s="66" t="s">
        <v>18</v>
      </c>
      <c r="Z368" s="66" t="s">
        <v>29</v>
      </c>
      <c r="AA368" s="265" t="s">
        <v>53</v>
      </c>
    </row>
    <row r="369" spans="1:27" ht="15.75">
      <c r="A369" s="97" t="s">
        <v>0</v>
      </c>
      <c r="B369" s="97" t="s">
        <v>14</v>
      </c>
      <c r="C369" s="25" t="s">
        <v>15</v>
      </c>
      <c r="D369" s="5" t="s">
        <v>15</v>
      </c>
      <c r="E369" s="25" t="s">
        <v>15</v>
      </c>
      <c r="F369" s="5" t="s">
        <v>15</v>
      </c>
      <c r="G369" s="25" t="s">
        <v>15</v>
      </c>
      <c r="H369" s="6" t="s">
        <v>15</v>
      </c>
      <c r="I369" s="37" t="s">
        <v>15</v>
      </c>
      <c r="J369" s="5" t="s">
        <v>15</v>
      </c>
      <c r="K369" s="25" t="s">
        <v>15</v>
      </c>
      <c r="L369" s="5" t="s">
        <v>15</v>
      </c>
      <c r="M369" s="25" t="s">
        <v>15</v>
      </c>
      <c r="N369" s="25" t="s">
        <v>30</v>
      </c>
      <c r="O369" s="49" t="s">
        <v>15</v>
      </c>
      <c r="P369" s="25" t="s">
        <v>30</v>
      </c>
      <c r="Q369" s="66" t="s">
        <v>15</v>
      </c>
      <c r="R369" s="25" t="s">
        <v>30</v>
      </c>
      <c r="S369" s="66" t="s">
        <v>15</v>
      </c>
      <c r="T369" s="66" t="s">
        <v>15</v>
      </c>
      <c r="U369" s="66" t="s">
        <v>15</v>
      </c>
      <c r="V369" s="66" t="s">
        <v>15</v>
      </c>
      <c r="W369" s="66"/>
      <c r="X369" s="66" t="s">
        <v>15</v>
      </c>
      <c r="Y369" s="66" t="s">
        <v>15</v>
      </c>
      <c r="Z369" s="66" t="s">
        <v>30</v>
      </c>
      <c r="AA369" s="265" t="s">
        <v>54</v>
      </c>
    </row>
    <row r="370" spans="1:27" ht="15.75">
      <c r="A370" s="97" t="s">
        <v>1</v>
      </c>
      <c r="B370" s="97" t="s">
        <v>15</v>
      </c>
      <c r="C370" s="25" t="s">
        <v>19</v>
      </c>
      <c r="D370" s="5" t="s">
        <v>22</v>
      </c>
      <c r="E370" s="25" t="s">
        <v>23</v>
      </c>
      <c r="F370" s="5" t="s">
        <v>24</v>
      </c>
      <c r="G370" s="25" t="s">
        <v>25</v>
      </c>
      <c r="H370" s="6" t="s">
        <v>26</v>
      </c>
      <c r="I370" s="37" t="s">
        <v>27</v>
      </c>
      <c r="J370" s="5" t="s">
        <v>28</v>
      </c>
      <c r="K370" s="25">
        <v>2001</v>
      </c>
      <c r="L370" s="5">
        <v>2002</v>
      </c>
      <c r="M370" s="25">
        <v>2003</v>
      </c>
      <c r="N370" s="25" t="s">
        <v>31</v>
      </c>
      <c r="O370" s="50">
        <v>2004</v>
      </c>
      <c r="P370" s="47" t="s">
        <v>32</v>
      </c>
      <c r="Q370" s="67">
        <v>2005</v>
      </c>
      <c r="R370" s="47" t="s">
        <v>34</v>
      </c>
      <c r="S370" s="67">
        <v>2006</v>
      </c>
      <c r="T370" s="67">
        <v>2007</v>
      </c>
      <c r="U370" s="66">
        <v>2008</v>
      </c>
      <c r="V370" s="66">
        <v>2009</v>
      </c>
      <c r="W370" s="66"/>
      <c r="X370" s="66">
        <v>2020</v>
      </c>
      <c r="Y370" s="66">
        <v>2021</v>
      </c>
      <c r="Z370" s="25" t="s">
        <v>112</v>
      </c>
      <c r="AA370" s="266"/>
    </row>
    <row r="371" spans="1:27">
      <c r="A371" s="96"/>
      <c r="B371" s="93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W371" s="163"/>
      <c r="X371" s="114"/>
      <c r="Y371" s="109"/>
      <c r="Z371" s="116"/>
      <c r="AA371" s="270"/>
    </row>
    <row r="372" spans="1:27">
      <c r="A372" s="96"/>
      <c r="B372" s="93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W372" s="163"/>
      <c r="X372" s="114"/>
      <c r="Y372" s="109"/>
      <c r="Z372" s="116"/>
      <c r="AA372" s="270"/>
    </row>
    <row r="373" spans="1:27" ht="15.75" thickBot="1">
      <c r="A373" s="160" t="s">
        <v>110</v>
      </c>
      <c r="B373" s="160" t="s">
        <v>117</v>
      </c>
      <c r="C373" s="27">
        <v>441299.75</v>
      </c>
      <c r="D373" s="19">
        <v>481588.36</v>
      </c>
      <c r="E373" s="27">
        <v>580114.5</v>
      </c>
      <c r="F373" s="19">
        <v>643960.16</v>
      </c>
      <c r="G373" s="27">
        <v>659011.56000000006</v>
      </c>
      <c r="H373" s="19">
        <v>721835.9</v>
      </c>
      <c r="I373" s="39">
        <v>715902.44</v>
      </c>
      <c r="J373" s="20">
        <v>736298.44</v>
      </c>
      <c r="K373" s="39">
        <v>742017.35</v>
      </c>
      <c r="L373" s="20">
        <v>758828.07</v>
      </c>
      <c r="M373" s="39">
        <v>635702.14</v>
      </c>
      <c r="N373" s="29">
        <f>SUM(M373-L373)</f>
        <v>-123125.92999999993</v>
      </c>
      <c r="O373" s="52">
        <v>757306.06</v>
      </c>
      <c r="P373" s="29">
        <f>SUM(O373-M373)</f>
        <v>121603.92000000004</v>
      </c>
      <c r="Q373" s="69">
        <v>850164.3</v>
      </c>
      <c r="R373" s="29">
        <f>SUM(Q373-O373)</f>
        <v>92858.239999999991</v>
      </c>
      <c r="S373" s="98">
        <v>706165.17</v>
      </c>
      <c r="T373" s="98">
        <v>731241.53</v>
      </c>
      <c r="U373" s="98">
        <v>716657.5</v>
      </c>
      <c r="V373" s="98">
        <v>637225.09</v>
      </c>
      <c r="W373" s="163"/>
      <c r="X373" s="351">
        <v>955872.03</v>
      </c>
      <c r="Y373" s="347">
        <v>1075136.23</v>
      </c>
      <c r="Z373" s="116"/>
      <c r="AA373" s="270"/>
    </row>
    <row r="374" spans="1:27" ht="15.75" thickBot="1">
      <c r="A374" s="95"/>
      <c r="B374" s="95"/>
      <c r="C374" s="30"/>
      <c r="D374" s="15"/>
      <c r="E374" s="30"/>
      <c r="F374" s="15"/>
      <c r="G374" s="30"/>
      <c r="H374" s="15"/>
      <c r="I374" s="42"/>
      <c r="J374" s="16"/>
      <c r="K374" s="42"/>
      <c r="L374" s="16"/>
      <c r="M374" s="42"/>
      <c r="N374" s="28"/>
      <c r="O374" s="53"/>
      <c r="P374" s="28"/>
      <c r="Q374" s="46"/>
      <c r="R374" s="28"/>
      <c r="S374" s="98"/>
      <c r="T374" s="98"/>
      <c r="U374" s="98"/>
      <c r="V374" s="98"/>
      <c r="W374" s="176" t="s">
        <v>75</v>
      </c>
      <c r="X374" s="348">
        <v>194125.3</v>
      </c>
      <c r="Y374" s="344">
        <v>193912.07</v>
      </c>
      <c r="Z374" s="116">
        <f>IF(Y374=0,"",Y374-X374)</f>
        <v>-213.22999999998137</v>
      </c>
      <c r="AA374" s="270">
        <f>Z374/X374</f>
        <v>-1.0984142716069538E-3</v>
      </c>
    </row>
    <row r="375" spans="1:27" ht="15.75" thickBot="1">
      <c r="A375" s="95"/>
      <c r="B375" s="95"/>
      <c r="C375" s="28"/>
      <c r="D375" s="17"/>
      <c r="E375" s="28"/>
      <c r="F375" s="17"/>
      <c r="G375" s="28"/>
      <c r="H375" s="17"/>
      <c r="I375" s="40"/>
      <c r="J375" s="18"/>
      <c r="K375" s="40"/>
      <c r="L375" s="18"/>
      <c r="M375" s="40"/>
      <c r="N375" s="28"/>
      <c r="O375" s="53"/>
      <c r="Q375" s="46"/>
      <c r="R375" s="33"/>
      <c r="S375" s="98"/>
      <c r="T375" s="98"/>
      <c r="U375" s="98"/>
      <c r="V375" s="98"/>
      <c r="W375" s="176" t="s">
        <v>76</v>
      </c>
      <c r="X375" s="349">
        <v>8997.23</v>
      </c>
      <c r="Y375" s="345">
        <v>8998.5499999999993</v>
      </c>
      <c r="Z375" s="116">
        <f t="shared" ref="Z375:Z396" si="30">IF(Y375=0,"",Y375-X375)</f>
        <v>1.319999999999709</v>
      </c>
      <c r="AA375" s="270">
        <f t="shared" ref="AA375:AA395" si="31">Z375/X375</f>
        <v>1.4671182130496932E-4</v>
      </c>
    </row>
    <row r="376" spans="1:27" ht="15.75" thickBot="1">
      <c r="A376" s="95"/>
      <c r="B376" s="95"/>
      <c r="C376" s="29">
        <v>491739.48</v>
      </c>
      <c r="D376" s="22">
        <v>528277.78</v>
      </c>
      <c r="E376" s="29">
        <v>491155.34</v>
      </c>
      <c r="F376" s="22">
        <v>465802.81</v>
      </c>
      <c r="G376" s="29">
        <v>552623.84</v>
      </c>
      <c r="H376" s="22">
        <v>569036.79</v>
      </c>
      <c r="I376" s="41">
        <v>649013.87</v>
      </c>
      <c r="J376" s="23">
        <v>655738.86</v>
      </c>
      <c r="K376" s="41">
        <v>595933.94999999995</v>
      </c>
      <c r="L376" s="23">
        <v>726027.09</v>
      </c>
      <c r="M376" s="41">
        <v>709498.81</v>
      </c>
      <c r="N376" s="29">
        <f>SUM(M376-L376)</f>
        <v>-16528.279999999912</v>
      </c>
      <c r="O376" s="52">
        <v>722467.96</v>
      </c>
      <c r="P376" s="29">
        <f>SUM(O376-M376)</f>
        <v>12969.149999999907</v>
      </c>
      <c r="Q376" s="69">
        <v>724696.46</v>
      </c>
      <c r="R376" s="29">
        <f>SUM(Q376-O376)</f>
        <v>2228.5</v>
      </c>
      <c r="S376" s="98">
        <v>769852.72</v>
      </c>
      <c r="T376" s="98">
        <v>690308.61</v>
      </c>
      <c r="U376" s="98">
        <v>782954.92</v>
      </c>
      <c r="V376" s="98">
        <v>710080.13</v>
      </c>
      <c r="W376" s="176" t="s">
        <v>77</v>
      </c>
      <c r="X376" s="349">
        <v>181611.49</v>
      </c>
      <c r="Y376" s="345">
        <v>234059.22</v>
      </c>
      <c r="Z376" s="116">
        <f t="shared" si="30"/>
        <v>52447.73000000001</v>
      </c>
      <c r="AA376" s="270">
        <f t="shared" si="31"/>
        <v>0.28879081384112876</v>
      </c>
    </row>
    <row r="377" spans="1:27" ht="15.75" thickBot="1">
      <c r="A377" s="95"/>
      <c r="B377" s="95"/>
      <c r="C377" s="28"/>
      <c r="D377" s="17"/>
      <c r="E377" s="28"/>
      <c r="F377" s="17"/>
      <c r="G377" s="28"/>
      <c r="H377" s="17"/>
      <c r="I377" s="40"/>
      <c r="J377" s="18"/>
      <c r="K377" s="40"/>
      <c r="L377" s="18"/>
      <c r="M377" s="40"/>
      <c r="N377" s="28"/>
      <c r="O377" s="53"/>
      <c r="Q377" s="46"/>
      <c r="R377" s="33"/>
      <c r="S377" s="98"/>
      <c r="T377" s="98"/>
      <c r="U377" s="98"/>
      <c r="V377" s="98"/>
      <c r="W377" s="176" t="s">
        <v>78</v>
      </c>
      <c r="X377" s="349">
        <v>34457.599999999999</v>
      </c>
      <c r="Y377" s="345">
        <v>36126.07</v>
      </c>
      <c r="Z377" s="116">
        <f t="shared" si="30"/>
        <v>1668.4700000000012</v>
      </c>
      <c r="AA377" s="270">
        <f t="shared" si="31"/>
        <v>4.8420957930906422E-2</v>
      </c>
    </row>
    <row r="378" spans="1:27" ht="15.75" thickBot="1">
      <c r="A378" s="95"/>
      <c r="B378" s="95"/>
      <c r="C378" s="29">
        <v>461143.84</v>
      </c>
      <c r="D378" s="22">
        <v>489097.83</v>
      </c>
      <c r="E378" s="29">
        <v>478093.65</v>
      </c>
      <c r="F378" s="22">
        <v>654813.54</v>
      </c>
      <c r="G378" s="29">
        <v>594819.5</v>
      </c>
      <c r="H378" s="22">
        <v>619101.64</v>
      </c>
      <c r="I378" s="41">
        <v>625441.47</v>
      </c>
      <c r="J378" s="23">
        <v>637361.72</v>
      </c>
      <c r="K378" s="41">
        <v>681985.61</v>
      </c>
      <c r="L378" s="23">
        <v>491292.3</v>
      </c>
      <c r="M378" s="41">
        <v>639140.59</v>
      </c>
      <c r="N378" s="29">
        <f>SUM(M378-L378)</f>
        <v>147848.28999999998</v>
      </c>
      <c r="O378" s="52">
        <v>667222.13</v>
      </c>
      <c r="P378" s="29">
        <f>SUM(O378-M378)</f>
        <v>28081.540000000037</v>
      </c>
      <c r="Q378" s="69">
        <v>735294.57</v>
      </c>
      <c r="R378" s="29">
        <f>SUM(Q378-O378)</f>
        <v>68072.439999999944</v>
      </c>
      <c r="S378" s="98">
        <v>820513.52</v>
      </c>
      <c r="T378" s="98">
        <v>722624.71</v>
      </c>
      <c r="U378" s="98">
        <v>693548.89</v>
      </c>
      <c r="V378" s="98">
        <v>645644.15</v>
      </c>
      <c r="W378" s="176" t="s">
        <v>79</v>
      </c>
      <c r="X378" s="349">
        <v>191917.87</v>
      </c>
      <c r="Y378" s="345">
        <v>228916.12</v>
      </c>
      <c r="Z378" s="116">
        <f t="shared" si="30"/>
        <v>36998.25</v>
      </c>
      <c r="AA378" s="270">
        <f t="shared" si="31"/>
        <v>0.19278168312309843</v>
      </c>
    </row>
    <row r="379" spans="1:27" ht="16.5" thickBot="1">
      <c r="A379" s="95"/>
      <c r="B379" s="95"/>
      <c r="C379" s="31" t="s">
        <v>20</v>
      </c>
      <c r="D379" s="7" t="s">
        <v>20</v>
      </c>
      <c r="E379" s="31" t="s">
        <v>20</v>
      </c>
      <c r="F379" s="7" t="s">
        <v>20</v>
      </c>
      <c r="G379" s="31" t="s">
        <v>20</v>
      </c>
      <c r="H379" s="7" t="s">
        <v>20</v>
      </c>
      <c r="I379" s="31" t="s">
        <v>20</v>
      </c>
      <c r="J379" s="7" t="s">
        <v>20</v>
      </c>
      <c r="K379" s="31" t="s">
        <v>20</v>
      </c>
      <c r="L379" s="7" t="s">
        <v>20</v>
      </c>
      <c r="M379" s="31" t="s">
        <v>20</v>
      </c>
      <c r="N379" s="31" t="s">
        <v>20</v>
      </c>
      <c r="O379" s="31" t="s">
        <v>20</v>
      </c>
      <c r="P379" s="64" t="s">
        <v>33</v>
      </c>
      <c r="Q379" s="31" t="s">
        <v>20</v>
      </c>
      <c r="R379" s="64" t="s">
        <v>33</v>
      </c>
      <c r="S379" s="31" t="s">
        <v>20</v>
      </c>
      <c r="T379" s="101"/>
      <c r="U379" s="101"/>
      <c r="V379" s="102"/>
      <c r="W379" s="176" t="s">
        <v>80</v>
      </c>
      <c r="X379" s="349">
        <v>456.44</v>
      </c>
      <c r="Y379" s="345">
        <v>3091.79</v>
      </c>
      <c r="Z379" s="116">
        <f t="shared" si="30"/>
        <v>2635.35</v>
      </c>
      <c r="AA379" s="270">
        <f t="shared" si="31"/>
        <v>5.7737051967399875</v>
      </c>
    </row>
    <row r="380" spans="1:27" ht="15.75" thickBot="1">
      <c r="A380" s="95"/>
      <c r="B380" s="95"/>
      <c r="C380" s="28">
        <f t="shared" ref="C380:V380" si="32">SUM(C126:C378)</f>
        <v>93443245.269999996</v>
      </c>
      <c r="D380" s="2">
        <f t="shared" si="32"/>
        <v>103695203.17999998</v>
      </c>
      <c r="E380" s="28">
        <f t="shared" si="32"/>
        <v>108814112.07000001</v>
      </c>
      <c r="F380" s="2">
        <f t="shared" si="32"/>
        <v>120514597.41000001</v>
      </c>
      <c r="G380" s="28">
        <f t="shared" si="32"/>
        <v>123664391.64000002</v>
      </c>
      <c r="H380" s="2">
        <f t="shared" si="32"/>
        <v>132680278.69999999</v>
      </c>
      <c r="I380" s="28">
        <f t="shared" si="32"/>
        <v>139379289.46000001</v>
      </c>
      <c r="J380" s="2">
        <f t="shared" si="32"/>
        <v>147430979.94</v>
      </c>
      <c r="K380" s="28">
        <f t="shared" si="32"/>
        <v>142679977.78</v>
      </c>
      <c r="L380" s="2">
        <f t="shared" si="32"/>
        <v>148212449.56000003</v>
      </c>
      <c r="M380" s="28">
        <f t="shared" si="32"/>
        <v>145104621.36000004</v>
      </c>
      <c r="N380" s="28">
        <f t="shared" si="32"/>
        <v>-3107866.1999999941</v>
      </c>
      <c r="O380" s="62">
        <f t="shared" si="32"/>
        <v>155027473.86000001</v>
      </c>
      <c r="P380" s="63">
        <f t="shared" si="32"/>
        <v>9922814.5</v>
      </c>
      <c r="Q380" s="63">
        <f t="shared" si="32"/>
        <v>162631314.69592944</v>
      </c>
      <c r="R380" s="63">
        <f t="shared" si="32"/>
        <v>7603802.1699999981</v>
      </c>
      <c r="S380" s="63">
        <f t="shared" si="32"/>
        <v>163056409.6893799</v>
      </c>
      <c r="T380" s="63">
        <f t="shared" si="32"/>
        <v>158208707.96356627</v>
      </c>
      <c r="U380" s="63">
        <f t="shared" si="32"/>
        <v>159809758.52331626</v>
      </c>
      <c r="V380" s="63">
        <f t="shared" si="32"/>
        <v>144881794.59166721</v>
      </c>
      <c r="W380" s="176" t="s">
        <v>81</v>
      </c>
      <c r="X380" s="349">
        <v>5547.58</v>
      </c>
      <c r="Y380" s="345">
        <v>6673.43</v>
      </c>
      <c r="Z380" s="116">
        <f t="shared" si="30"/>
        <v>1125.8500000000004</v>
      </c>
      <c r="AA380" s="270">
        <f t="shared" si="31"/>
        <v>0.20294434690441604</v>
      </c>
    </row>
    <row r="381" spans="1:27" ht="15.75" thickBot="1">
      <c r="A381" s="95"/>
      <c r="B381" s="95"/>
      <c r="C381" s="32"/>
      <c r="D381" s="8"/>
      <c r="E381" s="32"/>
      <c r="F381" s="8"/>
      <c r="G381" s="32"/>
      <c r="H381" s="8"/>
      <c r="I381" s="32"/>
      <c r="J381" s="8"/>
      <c r="K381" s="32"/>
      <c r="L381" s="8"/>
      <c r="M381" s="44"/>
      <c r="N381" s="44"/>
      <c r="Q381" s="74">
        <f>(Q380)/(O380)-1</f>
        <v>4.9048343797410965E-2</v>
      </c>
      <c r="S381" s="74">
        <f>(S380)/(Q380)-1</f>
        <v>2.6138569576545923E-3</v>
      </c>
      <c r="T381" s="74">
        <f>(T380)/(S380)-1</f>
        <v>-2.9730212599728079E-2</v>
      </c>
      <c r="U381" s="74">
        <f>(U380)/(T380)-1</f>
        <v>1.0119863693714537E-2</v>
      </c>
      <c r="V381" s="74">
        <f>(V380)/(U380)-1</f>
        <v>-9.3410840924780358E-2</v>
      </c>
      <c r="W381" s="176" t="s">
        <v>82</v>
      </c>
      <c r="X381" s="349">
        <v>-214.22</v>
      </c>
      <c r="Y381" s="345">
        <v>215.45</v>
      </c>
      <c r="Z381" s="116">
        <f t="shared" si="30"/>
        <v>429.66999999999996</v>
      </c>
      <c r="AA381" s="270">
        <f t="shared" si="31"/>
        <v>-2.005741760806647</v>
      </c>
    </row>
    <row r="382" spans="1:27" ht="15.75" thickBot="1">
      <c r="A382" s="95"/>
      <c r="B382" s="95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05"/>
      <c r="N382" s="105"/>
      <c r="O382" s="14"/>
      <c r="P382" s="14"/>
      <c r="Q382" s="74"/>
      <c r="R382" s="14"/>
      <c r="S382" s="74"/>
      <c r="T382" s="74"/>
      <c r="U382" s="74"/>
      <c r="V382" s="74"/>
      <c r="W382" s="176" t="s">
        <v>83</v>
      </c>
      <c r="X382" s="349">
        <v>2297.7600000000002</v>
      </c>
      <c r="Y382" s="345">
        <v>17103.29</v>
      </c>
      <c r="Z382" s="116">
        <f t="shared" si="30"/>
        <v>14805.53</v>
      </c>
      <c r="AA382" s="270">
        <f t="shared" si="31"/>
        <v>6.4434623285286534</v>
      </c>
    </row>
    <row r="383" spans="1:27" ht="15.75" thickBot="1">
      <c r="A383" s="95"/>
      <c r="B383" s="95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W383" s="176" t="s">
        <v>84</v>
      </c>
      <c r="X383" s="349">
        <v>236.02</v>
      </c>
      <c r="Y383" s="345">
        <v>270.60000000000002</v>
      </c>
      <c r="Z383" s="116">
        <f t="shared" si="30"/>
        <v>34.580000000000013</v>
      </c>
      <c r="AA383" s="270">
        <f t="shared" si="31"/>
        <v>0.14651300737225664</v>
      </c>
    </row>
    <row r="384" spans="1:27" ht="16.5" thickBot="1">
      <c r="A384" s="95"/>
      <c r="B384" s="95"/>
      <c r="C384" s="14"/>
      <c r="D384" s="14"/>
      <c r="E384" s="14"/>
      <c r="F384" s="14"/>
      <c r="G384" s="14"/>
      <c r="H384" s="14"/>
      <c r="I384" s="14"/>
      <c r="J384" s="14"/>
      <c r="K384" s="14"/>
      <c r="L384" s="122"/>
      <c r="M384" s="17"/>
      <c r="N384" s="14"/>
      <c r="O384" s="14"/>
      <c r="P384" s="14"/>
      <c r="Q384" s="14"/>
      <c r="R384" s="14"/>
      <c r="S384" s="14"/>
      <c r="W384" s="176" t="s">
        <v>85</v>
      </c>
      <c r="X384" s="349">
        <v>73.400000000000006</v>
      </c>
      <c r="Y384" s="345">
        <v>4.9000000000000004</v>
      </c>
      <c r="Z384" s="116">
        <f t="shared" si="30"/>
        <v>-68.5</v>
      </c>
      <c r="AA384" s="270">
        <f t="shared" si="31"/>
        <v>-0.93324250681198906</v>
      </c>
    </row>
    <row r="385" spans="1:27" ht="16.5" thickBot="1">
      <c r="A385" s="95"/>
      <c r="B385" s="95"/>
      <c r="C385" s="14"/>
      <c r="D385" s="14"/>
      <c r="E385" s="14"/>
      <c r="F385" s="14"/>
      <c r="G385" s="14"/>
      <c r="H385" s="14"/>
      <c r="I385" s="14"/>
      <c r="J385" s="14"/>
      <c r="K385" s="14"/>
      <c r="L385" s="123"/>
      <c r="M385" s="124"/>
      <c r="N385" s="14"/>
      <c r="O385" s="14"/>
      <c r="P385" s="14"/>
      <c r="Q385" s="14"/>
      <c r="R385" s="14"/>
      <c r="S385" s="14"/>
      <c r="W385" s="176" t="s">
        <v>86</v>
      </c>
      <c r="X385" s="349">
        <v>4163.3599999999997</v>
      </c>
      <c r="Y385" s="345">
        <v>4378.57</v>
      </c>
      <c r="Z385" s="116">
        <f t="shared" si="30"/>
        <v>215.21000000000004</v>
      </c>
      <c r="AA385" s="270">
        <f t="shared" si="31"/>
        <v>5.1691422312747412E-2</v>
      </c>
    </row>
    <row r="386" spans="1:27" ht="16.5" thickBot="1">
      <c r="A386" s="95"/>
      <c r="B386" s="95"/>
      <c r="C386" s="14"/>
      <c r="D386" s="14"/>
      <c r="E386" s="14"/>
      <c r="F386" s="14"/>
      <c r="G386" s="14"/>
      <c r="H386" s="14"/>
      <c r="I386" s="14"/>
      <c r="J386" s="14"/>
      <c r="K386" s="14"/>
      <c r="L386" s="123"/>
      <c r="M386" s="53"/>
      <c r="N386" s="14"/>
      <c r="O386" s="14"/>
      <c r="P386" s="14"/>
      <c r="Q386" s="14"/>
      <c r="R386" s="14"/>
      <c r="S386" s="14"/>
      <c r="W386" s="176" t="s">
        <v>87</v>
      </c>
      <c r="X386" s="349">
        <v>261686.66</v>
      </c>
      <c r="Y386" s="345">
        <v>261345.42</v>
      </c>
      <c r="Z386" s="116">
        <f t="shared" si="30"/>
        <v>-341.23999999999069</v>
      </c>
      <c r="AA386" s="270">
        <f t="shared" si="31"/>
        <v>-1.3040022750872768E-3</v>
      </c>
    </row>
    <row r="387" spans="1:27" ht="16.5" thickBot="1">
      <c r="A387" s="95"/>
      <c r="B387" s="95"/>
      <c r="C387" s="14"/>
      <c r="D387" s="14"/>
      <c r="E387" s="14"/>
      <c r="F387" s="14"/>
      <c r="G387" s="14"/>
      <c r="H387" s="14"/>
      <c r="I387" s="14"/>
      <c r="J387" s="14"/>
      <c r="K387" s="14"/>
      <c r="L387" s="123"/>
      <c r="M387" s="124"/>
      <c r="N387" s="14"/>
      <c r="O387" s="14"/>
      <c r="P387" s="14"/>
      <c r="Q387" s="125"/>
      <c r="R387" s="14"/>
      <c r="S387" s="14"/>
      <c r="W387" s="176" t="s">
        <v>88</v>
      </c>
      <c r="X387" s="349">
        <v>10812.69</v>
      </c>
      <c r="Y387" s="345">
        <v>13982.57</v>
      </c>
      <c r="Z387" s="116">
        <f t="shared" si="30"/>
        <v>3169.8799999999992</v>
      </c>
      <c r="AA387" s="270">
        <f t="shared" si="31"/>
        <v>0.29316294095178896</v>
      </c>
    </row>
    <row r="388" spans="1:27" ht="16.5" thickBot="1">
      <c r="A388" s="95"/>
      <c r="B388" s="95"/>
      <c r="C388" s="14"/>
      <c r="D388" s="14"/>
      <c r="E388" s="14"/>
      <c r="F388" s="14"/>
      <c r="G388" s="14"/>
      <c r="H388" s="14"/>
      <c r="I388" s="14"/>
      <c r="J388" s="14"/>
      <c r="K388" s="14"/>
      <c r="L388" s="123"/>
      <c r="M388" s="53"/>
      <c r="N388" s="14"/>
      <c r="O388" s="14"/>
      <c r="P388" s="14"/>
      <c r="Q388" s="14"/>
      <c r="R388" s="14"/>
      <c r="S388" s="14"/>
      <c r="W388" s="176" t="s">
        <v>89</v>
      </c>
      <c r="X388" s="349">
        <v>4472.1000000000004</v>
      </c>
      <c r="Y388" s="345">
        <v>10702.04</v>
      </c>
      <c r="Z388" s="116">
        <f t="shared" si="30"/>
        <v>6229.9400000000005</v>
      </c>
      <c r="AA388" s="270">
        <f t="shared" si="31"/>
        <v>1.3930681335390533</v>
      </c>
    </row>
    <row r="389" spans="1:27" ht="16.5" thickBot="1">
      <c r="A389" s="95"/>
      <c r="B389" s="95"/>
      <c r="C389" s="14"/>
      <c r="D389" s="14"/>
      <c r="E389" s="14"/>
      <c r="F389" s="14"/>
      <c r="G389" s="14"/>
      <c r="H389" s="14"/>
      <c r="I389" s="14"/>
      <c r="J389" s="14"/>
      <c r="K389" s="14"/>
      <c r="L389" s="123"/>
      <c r="M389" s="53"/>
      <c r="N389" s="14"/>
      <c r="O389" s="14"/>
      <c r="P389" s="14"/>
      <c r="Q389" s="14"/>
      <c r="R389" s="14"/>
      <c r="S389" s="14"/>
      <c r="W389" s="176" t="s">
        <v>90</v>
      </c>
      <c r="X389" s="349">
        <v>4.83</v>
      </c>
      <c r="Y389" s="346" t="s">
        <v>98</v>
      </c>
      <c r="Z389" s="116">
        <f t="shared" si="30"/>
        <v>-4.83</v>
      </c>
      <c r="AA389" s="270">
        <f t="shared" si="31"/>
        <v>-1</v>
      </c>
    </row>
    <row r="390" spans="1:27" ht="16.5" thickBot="1">
      <c r="A390" s="95"/>
      <c r="B390" s="95"/>
      <c r="C390" s="14"/>
      <c r="D390" s="14"/>
      <c r="E390" s="14"/>
      <c r="F390" s="14"/>
      <c r="G390" s="14"/>
      <c r="H390" s="14"/>
      <c r="I390" s="14"/>
      <c r="J390" s="14"/>
      <c r="K390" s="14"/>
      <c r="L390" s="126"/>
      <c r="M390" s="53"/>
      <c r="N390" s="14"/>
      <c r="O390" s="14"/>
      <c r="P390" s="14"/>
      <c r="Q390" s="14"/>
      <c r="R390" s="14"/>
      <c r="S390" s="14"/>
      <c r="W390" s="176" t="s">
        <v>91</v>
      </c>
      <c r="X390" s="350" t="s">
        <v>98</v>
      </c>
      <c r="Y390" s="346" t="s">
        <v>98</v>
      </c>
      <c r="Z390" s="116">
        <f t="shared" si="30"/>
        <v>0</v>
      </c>
      <c r="AA390" s="270" t="e">
        <f t="shared" si="31"/>
        <v>#DIV/0!</v>
      </c>
    </row>
    <row r="391" spans="1:27" ht="16.5" thickBot="1">
      <c r="A391" s="95"/>
      <c r="B391" s="95"/>
      <c r="C391" s="14"/>
      <c r="D391" s="14"/>
      <c r="E391" s="14"/>
      <c r="F391" s="14"/>
      <c r="G391" s="14"/>
      <c r="H391" s="14"/>
      <c r="I391" s="14"/>
      <c r="J391" s="14"/>
      <c r="K391" s="14"/>
      <c r="L391" s="126"/>
      <c r="M391" s="53"/>
      <c r="N391" s="14"/>
      <c r="O391" s="14"/>
      <c r="P391" s="14"/>
      <c r="Q391" s="14"/>
      <c r="R391" s="14"/>
      <c r="S391" s="14"/>
      <c r="W391" s="176" t="s">
        <v>92</v>
      </c>
      <c r="X391" s="350" t="s">
        <v>98</v>
      </c>
      <c r="Y391" s="345">
        <v>477.68</v>
      </c>
      <c r="Z391" s="116">
        <f t="shared" si="30"/>
        <v>477.68</v>
      </c>
      <c r="AA391" s="270" t="e">
        <f t="shared" si="31"/>
        <v>#DIV/0!</v>
      </c>
    </row>
    <row r="392" spans="1:27" ht="15.75" thickBot="1">
      <c r="A392" s="95"/>
      <c r="B392" s="95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W392" s="176" t="s">
        <v>93</v>
      </c>
      <c r="X392" s="350" t="s">
        <v>98</v>
      </c>
      <c r="Y392" s="346" t="s">
        <v>98</v>
      </c>
      <c r="Z392" s="116">
        <f t="shared" si="30"/>
        <v>0</v>
      </c>
      <c r="AA392" s="270" t="e">
        <f t="shared" si="31"/>
        <v>#DIV/0!</v>
      </c>
    </row>
    <row r="393" spans="1:27" ht="16.5" thickBot="1">
      <c r="A393" s="95"/>
      <c r="B393" s="95"/>
      <c r="C393" s="14"/>
      <c r="D393" s="14"/>
      <c r="E393" s="14"/>
      <c r="F393" s="14"/>
      <c r="G393" s="14"/>
      <c r="H393" s="14"/>
      <c r="I393" s="14"/>
      <c r="J393" s="14"/>
      <c r="K393" s="14"/>
      <c r="L393" s="123"/>
      <c r="M393" s="14"/>
      <c r="N393" s="14"/>
      <c r="O393" s="14"/>
      <c r="P393" s="14"/>
      <c r="Q393" s="14"/>
      <c r="R393" s="14"/>
      <c r="S393" s="14"/>
      <c r="W393" s="176" t="s">
        <v>94</v>
      </c>
      <c r="X393" s="349">
        <v>55225.919999999998</v>
      </c>
      <c r="Y393" s="345">
        <v>54878.46</v>
      </c>
      <c r="Z393" s="116">
        <f t="shared" si="30"/>
        <v>-347.45999999999913</v>
      </c>
      <c r="AA393" s="270">
        <f t="shared" si="31"/>
        <v>-6.2916108957532827E-3</v>
      </c>
    </row>
    <row r="394" spans="1:27" ht="15.75" thickBot="1">
      <c r="A394" s="95"/>
      <c r="B394" s="9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W394" s="176" t="s">
        <v>95</v>
      </c>
      <c r="X394" s="350" t="s">
        <v>98</v>
      </c>
      <c r="Y394" s="346" t="s">
        <v>98</v>
      </c>
      <c r="Z394" s="116">
        <f t="shared" si="30"/>
        <v>0</v>
      </c>
      <c r="AA394" s="270" t="e">
        <f t="shared" si="31"/>
        <v>#DIV/0!</v>
      </c>
    </row>
    <row r="395" spans="1:27" ht="15.75" thickBot="1">
      <c r="A395" s="95"/>
      <c r="B395" s="95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W395" s="176" t="s">
        <v>96</v>
      </c>
      <c r="X395" s="350" t="s">
        <v>98</v>
      </c>
      <c r="Y395" s="346" t="s">
        <v>98</v>
      </c>
      <c r="Z395" s="116">
        <f t="shared" si="30"/>
        <v>0</v>
      </c>
      <c r="AA395" s="270" t="e">
        <f t="shared" si="31"/>
        <v>#DIV/0!</v>
      </c>
    </row>
    <row r="396" spans="1:27" ht="15.75" thickBot="1">
      <c r="A396" s="95"/>
      <c r="B396" s="95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W396" s="176" t="s">
        <v>97</v>
      </c>
      <c r="X396" s="350" t="s">
        <v>98</v>
      </c>
      <c r="Y396" s="346" t="s">
        <v>98</v>
      </c>
      <c r="Z396" s="116">
        <f t="shared" si="30"/>
        <v>0</v>
      </c>
      <c r="AA396" s="270" t="e">
        <f>Z396/X396</f>
        <v>#DIV/0!</v>
      </c>
    </row>
    <row r="397" spans="1:27" ht="15.75" thickBot="1">
      <c r="A397" s="96"/>
      <c r="B397" s="93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W397" s="163"/>
      <c r="X397" s="351">
        <v>955872.03</v>
      </c>
      <c r="Y397" s="347">
        <v>1075136.23</v>
      </c>
      <c r="Z397" s="116"/>
      <c r="AA397" s="270"/>
    </row>
    <row r="398" spans="1:27" ht="15.75" thickBot="1">
      <c r="A398" s="160" t="s">
        <v>118</v>
      </c>
      <c r="B398" s="160" t="s">
        <v>119</v>
      </c>
      <c r="C398" s="27">
        <v>441299.75</v>
      </c>
      <c r="D398" s="19">
        <v>481588.36</v>
      </c>
      <c r="E398" s="27">
        <v>580114.5</v>
      </c>
      <c r="F398" s="19">
        <v>643960.16</v>
      </c>
      <c r="G398" s="27">
        <v>659011.56000000006</v>
      </c>
      <c r="H398" s="19">
        <v>721835.9</v>
      </c>
      <c r="I398" s="39">
        <v>715902.44</v>
      </c>
      <c r="J398" s="20">
        <v>736298.44</v>
      </c>
      <c r="K398" s="39">
        <v>742017.35</v>
      </c>
      <c r="L398" s="20">
        <v>758828.07</v>
      </c>
      <c r="M398" s="39">
        <v>635702.14</v>
      </c>
      <c r="N398" s="29">
        <f>SUM(M398-L398)</f>
        <v>-123125.92999999993</v>
      </c>
      <c r="O398" s="52">
        <v>757306.06</v>
      </c>
      <c r="P398" s="29">
        <f>SUM(O398-M398)</f>
        <v>121603.92000000004</v>
      </c>
      <c r="Q398" s="69">
        <v>850164.3</v>
      </c>
      <c r="R398" s="29">
        <f>SUM(Q398-O398)</f>
        <v>92858.239999999991</v>
      </c>
      <c r="S398" s="98">
        <v>706165.17</v>
      </c>
      <c r="T398" s="98">
        <v>731241.53</v>
      </c>
      <c r="U398" s="98">
        <v>716657.5</v>
      </c>
      <c r="V398" s="98">
        <v>637225.09</v>
      </c>
      <c r="W398" s="163"/>
      <c r="X398" s="355">
        <v>1059814.93</v>
      </c>
      <c r="Y398" s="339">
        <v>1117721.46</v>
      </c>
      <c r="Z398" s="116"/>
      <c r="AA398" s="270"/>
    </row>
    <row r="399" spans="1:27" ht="15.75" thickBot="1">
      <c r="A399" s="95"/>
      <c r="B399" s="95"/>
      <c r="C399" s="30"/>
      <c r="D399" s="15"/>
      <c r="E399" s="30"/>
      <c r="F399" s="15"/>
      <c r="G399" s="30"/>
      <c r="H399" s="15"/>
      <c r="I399" s="42"/>
      <c r="J399" s="16"/>
      <c r="K399" s="42"/>
      <c r="L399" s="16"/>
      <c r="M399" s="42"/>
      <c r="N399" s="28"/>
      <c r="O399" s="53"/>
      <c r="P399" s="28"/>
      <c r="Q399" s="46"/>
      <c r="R399" s="28"/>
      <c r="S399" s="98"/>
      <c r="T399" s="98"/>
      <c r="U399" s="98"/>
      <c r="V399" s="98"/>
      <c r="W399" s="176" t="s">
        <v>75</v>
      </c>
      <c r="X399" s="352">
        <v>205668.47</v>
      </c>
      <c r="Y399" s="336">
        <v>206514.15</v>
      </c>
      <c r="Z399" s="116">
        <f>IF(Y399=0,"",Y399-X399)</f>
        <v>845.67999999999302</v>
      </c>
      <c r="AA399" s="270">
        <f>Z399/X399</f>
        <v>4.111860218535165E-3</v>
      </c>
    </row>
    <row r="400" spans="1:27" ht="15.75" thickBot="1">
      <c r="A400" s="95"/>
      <c r="B400" s="95"/>
      <c r="C400" s="28"/>
      <c r="D400" s="17"/>
      <c r="E400" s="28"/>
      <c r="F400" s="17"/>
      <c r="G400" s="28"/>
      <c r="H400" s="17"/>
      <c r="I400" s="40"/>
      <c r="J400" s="18"/>
      <c r="K400" s="40"/>
      <c r="L400" s="18"/>
      <c r="M400" s="40"/>
      <c r="N400" s="28"/>
      <c r="O400" s="53"/>
      <c r="Q400" s="46"/>
      <c r="R400" s="33"/>
      <c r="S400" s="98"/>
      <c r="T400" s="98"/>
      <c r="U400" s="98"/>
      <c r="V400" s="98"/>
      <c r="W400" s="176" t="s">
        <v>76</v>
      </c>
      <c r="X400" s="353">
        <v>6627.84</v>
      </c>
      <c r="Y400" s="337">
        <v>7658.3</v>
      </c>
      <c r="Z400" s="116">
        <f t="shared" ref="Z400:Z421" si="33">IF(Y400=0,"",Y400-X400)</f>
        <v>1030.46</v>
      </c>
      <c r="AA400" s="270">
        <f t="shared" ref="AA400:AA420" si="34">Z400/X400</f>
        <v>0.15547448339127076</v>
      </c>
    </row>
    <row r="401" spans="1:27" ht="15.75" thickBot="1">
      <c r="A401" s="95"/>
      <c r="B401" s="95"/>
      <c r="C401" s="29">
        <v>491739.48</v>
      </c>
      <c r="D401" s="22">
        <v>528277.78</v>
      </c>
      <c r="E401" s="29">
        <v>491155.34</v>
      </c>
      <c r="F401" s="22">
        <v>465802.81</v>
      </c>
      <c r="G401" s="29">
        <v>552623.84</v>
      </c>
      <c r="H401" s="22">
        <v>569036.79</v>
      </c>
      <c r="I401" s="41">
        <v>649013.87</v>
      </c>
      <c r="J401" s="23">
        <v>655738.86</v>
      </c>
      <c r="K401" s="41">
        <v>595933.94999999995</v>
      </c>
      <c r="L401" s="23">
        <v>726027.09</v>
      </c>
      <c r="M401" s="41">
        <v>709498.81</v>
      </c>
      <c r="N401" s="29">
        <f>SUM(M401-L401)</f>
        <v>-16528.279999999912</v>
      </c>
      <c r="O401" s="52">
        <v>722467.96</v>
      </c>
      <c r="P401" s="29">
        <f>SUM(O401-M401)</f>
        <v>12969.149999999907</v>
      </c>
      <c r="Q401" s="69">
        <v>724696.46</v>
      </c>
      <c r="R401" s="29">
        <f>SUM(Q401-O401)</f>
        <v>2228.5</v>
      </c>
      <c r="S401" s="98">
        <v>769852.72</v>
      </c>
      <c r="T401" s="98">
        <v>690308.61</v>
      </c>
      <c r="U401" s="98">
        <v>782954.92</v>
      </c>
      <c r="V401" s="98">
        <v>710080.13</v>
      </c>
      <c r="W401" s="176" t="s">
        <v>77</v>
      </c>
      <c r="X401" s="353">
        <v>235268.09</v>
      </c>
      <c r="Y401" s="337">
        <v>272143.78999999998</v>
      </c>
      <c r="Z401" s="116">
        <f t="shared" si="33"/>
        <v>36875.699999999983</v>
      </c>
      <c r="AA401" s="270">
        <f t="shared" si="34"/>
        <v>0.15673906308331054</v>
      </c>
    </row>
    <row r="402" spans="1:27" ht="15.75" thickBot="1">
      <c r="A402" s="95"/>
      <c r="B402" s="95"/>
      <c r="C402" s="28"/>
      <c r="D402" s="17"/>
      <c r="E402" s="28"/>
      <c r="F402" s="17"/>
      <c r="G402" s="28"/>
      <c r="H402" s="17"/>
      <c r="I402" s="40"/>
      <c r="J402" s="18"/>
      <c r="K402" s="40"/>
      <c r="L402" s="18"/>
      <c r="M402" s="40"/>
      <c r="N402" s="28"/>
      <c r="O402" s="53"/>
      <c r="Q402" s="46"/>
      <c r="R402" s="33"/>
      <c r="S402" s="98"/>
      <c r="T402" s="98"/>
      <c r="U402" s="98"/>
      <c r="V402" s="98"/>
      <c r="W402" s="176" t="s">
        <v>78</v>
      </c>
      <c r="X402" s="353">
        <v>47759.6</v>
      </c>
      <c r="Y402" s="337">
        <v>50748.09</v>
      </c>
      <c r="Z402" s="116">
        <f t="shared" si="33"/>
        <v>2988.489999999998</v>
      </c>
      <c r="AA402" s="270">
        <f t="shared" si="34"/>
        <v>6.2573597768825498E-2</v>
      </c>
    </row>
    <row r="403" spans="1:27" ht="15.75" thickBot="1">
      <c r="A403" s="95"/>
      <c r="B403" s="95"/>
      <c r="C403" s="29">
        <v>461143.84</v>
      </c>
      <c r="D403" s="22">
        <v>489097.83</v>
      </c>
      <c r="E403" s="29">
        <v>478093.65</v>
      </c>
      <c r="F403" s="22">
        <v>654813.54</v>
      </c>
      <c r="G403" s="29">
        <v>594819.5</v>
      </c>
      <c r="H403" s="22">
        <v>619101.64</v>
      </c>
      <c r="I403" s="41">
        <v>625441.47</v>
      </c>
      <c r="J403" s="23">
        <v>637361.72</v>
      </c>
      <c r="K403" s="41">
        <v>681985.61</v>
      </c>
      <c r="L403" s="23">
        <v>491292.3</v>
      </c>
      <c r="M403" s="41">
        <v>639140.59</v>
      </c>
      <c r="N403" s="29">
        <f>SUM(M403-L403)</f>
        <v>147848.28999999998</v>
      </c>
      <c r="O403" s="52">
        <v>667222.13</v>
      </c>
      <c r="P403" s="29">
        <f>SUM(O403-M403)</f>
        <v>28081.540000000037</v>
      </c>
      <c r="Q403" s="69">
        <v>735294.57</v>
      </c>
      <c r="R403" s="29">
        <f>SUM(Q403-O403)</f>
        <v>68072.439999999944</v>
      </c>
      <c r="S403" s="98">
        <v>820513.52</v>
      </c>
      <c r="T403" s="98">
        <v>722624.71</v>
      </c>
      <c r="U403" s="98">
        <v>693548.89</v>
      </c>
      <c r="V403" s="98">
        <v>645644.15</v>
      </c>
      <c r="W403" s="176" t="s">
        <v>79</v>
      </c>
      <c r="X403" s="353">
        <v>189961.17</v>
      </c>
      <c r="Y403" s="337">
        <v>184265.42</v>
      </c>
      <c r="Z403" s="116">
        <f t="shared" si="33"/>
        <v>-5695.75</v>
      </c>
      <c r="AA403" s="270">
        <f t="shared" si="34"/>
        <v>-2.9983759312495282E-2</v>
      </c>
    </row>
    <row r="404" spans="1:27" ht="16.5" thickBot="1">
      <c r="A404" s="95"/>
      <c r="B404" s="95"/>
      <c r="C404" s="31" t="s">
        <v>20</v>
      </c>
      <c r="D404" s="7" t="s">
        <v>20</v>
      </c>
      <c r="E404" s="31" t="s">
        <v>20</v>
      </c>
      <c r="F404" s="7" t="s">
        <v>20</v>
      </c>
      <c r="G404" s="31" t="s">
        <v>20</v>
      </c>
      <c r="H404" s="7" t="s">
        <v>20</v>
      </c>
      <c r="I404" s="31" t="s">
        <v>20</v>
      </c>
      <c r="J404" s="7" t="s">
        <v>20</v>
      </c>
      <c r="K404" s="31" t="s">
        <v>20</v>
      </c>
      <c r="L404" s="7" t="s">
        <v>20</v>
      </c>
      <c r="M404" s="31" t="s">
        <v>20</v>
      </c>
      <c r="N404" s="31" t="s">
        <v>20</v>
      </c>
      <c r="O404" s="31" t="s">
        <v>20</v>
      </c>
      <c r="P404" s="64" t="s">
        <v>33</v>
      </c>
      <c r="Q404" s="31" t="s">
        <v>20</v>
      </c>
      <c r="R404" s="64" t="s">
        <v>33</v>
      </c>
      <c r="S404" s="31" t="s">
        <v>20</v>
      </c>
      <c r="T404" s="101"/>
      <c r="U404" s="101"/>
      <c r="V404" s="102"/>
      <c r="W404" s="176" t="s">
        <v>80</v>
      </c>
      <c r="X404" s="353">
        <v>177.22</v>
      </c>
      <c r="Y404" s="337">
        <v>1863.84</v>
      </c>
      <c r="Z404" s="116">
        <f t="shared" si="33"/>
        <v>1686.62</v>
      </c>
      <c r="AA404" s="270">
        <f t="shared" si="34"/>
        <v>9.5170973930707596</v>
      </c>
    </row>
    <row r="405" spans="1:27" ht="15.75" thickBot="1">
      <c r="A405" s="95"/>
      <c r="B405" s="95"/>
      <c r="C405" s="28">
        <f t="shared" ref="C405:V405" si="35">SUM(C151:C403)</f>
        <v>187905518.76999998</v>
      </c>
      <c r="D405" s="2">
        <f t="shared" si="35"/>
        <v>208464838.10999998</v>
      </c>
      <c r="E405" s="28">
        <f t="shared" si="35"/>
        <v>218724408.91000003</v>
      </c>
      <c r="F405" s="2">
        <f t="shared" si="35"/>
        <v>242320874.19</v>
      </c>
      <c r="G405" s="28">
        <f t="shared" si="35"/>
        <v>248623734.68000004</v>
      </c>
      <c r="H405" s="2">
        <f t="shared" si="35"/>
        <v>266765157.15999997</v>
      </c>
      <c r="I405" s="28">
        <f t="shared" si="35"/>
        <v>280184630.70000005</v>
      </c>
      <c r="J405" s="2">
        <f t="shared" si="35"/>
        <v>296352673.82999998</v>
      </c>
      <c r="K405" s="28">
        <f t="shared" si="35"/>
        <v>286760310.74000001</v>
      </c>
      <c r="L405" s="2">
        <f t="shared" si="35"/>
        <v>297711126.59000003</v>
      </c>
      <c r="M405" s="28">
        <f t="shared" si="35"/>
        <v>291507984.73000002</v>
      </c>
      <c r="N405" s="28">
        <f t="shared" si="35"/>
        <v>-6203217.8599999882</v>
      </c>
      <c r="O405" s="62">
        <f t="shared" si="35"/>
        <v>311448185.98000002</v>
      </c>
      <c r="P405" s="63">
        <f t="shared" si="35"/>
        <v>19940125.25</v>
      </c>
      <c r="Q405" s="63">
        <f t="shared" si="35"/>
        <v>326857285.72090721</v>
      </c>
      <c r="R405" s="63">
        <f t="shared" si="35"/>
        <v>15409022.359999996</v>
      </c>
      <c r="S405" s="63">
        <f t="shared" si="35"/>
        <v>327721641.00137365</v>
      </c>
      <c r="T405" s="63">
        <f t="shared" si="35"/>
        <v>317781900.54740232</v>
      </c>
      <c r="U405" s="63">
        <f t="shared" si="35"/>
        <v>321095152.75675237</v>
      </c>
      <c r="V405" s="63">
        <f t="shared" si="35"/>
        <v>291094179.40992349</v>
      </c>
      <c r="W405" s="176" t="s">
        <v>81</v>
      </c>
      <c r="X405" s="353">
        <v>5311.57</v>
      </c>
      <c r="Y405" s="337">
        <v>9166.17</v>
      </c>
      <c r="Z405" s="116">
        <f t="shared" si="33"/>
        <v>3854.6000000000004</v>
      </c>
      <c r="AA405" s="270">
        <f t="shared" si="34"/>
        <v>0.72569880468486725</v>
      </c>
    </row>
    <row r="406" spans="1:27" ht="15.75" thickBot="1">
      <c r="A406" s="95"/>
      <c r="B406" s="95"/>
      <c r="C406" s="32"/>
      <c r="D406" s="8"/>
      <c r="E406" s="32"/>
      <c r="F406" s="8"/>
      <c r="G406" s="32"/>
      <c r="H406" s="8"/>
      <c r="I406" s="32"/>
      <c r="J406" s="8"/>
      <c r="K406" s="32"/>
      <c r="L406" s="8"/>
      <c r="M406" s="44"/>
      <c r="N406" s="44"/>
      <c r="Q406" s="74">
        <f>(Q405)/(O405)-1</f>
        <v>4.9475644535931673E-2</v>
      </c>
      <c r="S406" s="74">
        <f>(S405)/(Q405)-1</f>
        <v>2.644442446984252E-3</v>
      </c>
      <c r="T406" s="74">
        <f>(T405)/(S405)-1</f>
        <v>-3.0329826323339026E-2</v>
      </c>
      <c r="U406" s="74">
        <f>(U405)/(T405)-1</f>
        <v>1.0426182874615275E-2</v>
      </c>
      <c r="V406" s="74">
        <f>(V405)/(U405)-1</f>
        <v>-9.3433280101728244E-2</v>
      </c>
      <c r="W406" s="176" t="s">
        <v>82</v>
      </c>
      <c r="X406" s="353">
        <v>3678.59</v>
      </c>
      <c r="Y406" s="337">
        <v>281.35000000000002</v>
      </c>
      <c r="Z406" s="116">
        <f t="shared" si="33"/>
        <v>-3397.2400000000002</v>
      </c>
      <c r="AA406" s="270">
        <f t="shared" si="34"/>
        <v>-0.9235168909826863</v>
      </c>
    </row>
    <row r="407" spans="1:27" ht="15.75" thickBot="1">
      <c r="A407" s="95"/>
      <c r="B407" s="95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05"/>
      <c r="N407" s="105"/>
      <c r="O407" s="14"/>
      <c r="P407" s="14"/>
      <c r="Q407" s="74"/>
      <c r="R407" s="14"/>
      <c r="S407" s="74"/>
      <c r="T407" s="74"/>
      <c r="U407" s="74"/>
      <c r="V407" s="74"/>
      <c r="W407" s="176" t="s">
        <v>83</v>
      </c>
      <c r="X407" s="353">
        <v>2900.91</v>
      </c>
      <c r="Y407" s="337">
        <v>322.3</v>
      </c>
      <c r="Z407" s="116">
        <f t="shared" si="33"/>
        <v>-2578.6099999999997</v>
      </c>
      <c r="AA407" s="270">
        <f t="shared" si="34"/>
        <v>-0.88889693234192024</v>
      </c>
    </row>
    <row r="408" spans="1:27" ht="15.75" thickBot="1">
      <c r="A408" s="95"/>
      <c r="B408" s="95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W408" s="176" t="s">
        <v>84</v>
      </c>
      <c r="X408" s="353">
        <v>1558.73</v>
      </c>
      <c r="Y408" s="337">
        <v>2335.58</v>
      </c>
      <c r="Z408" s="116">
        <f t="shared" si="33"/>
        <v>776.84999999999991</v>
      </c>
      <c r="AA408" s="270">
        <f t="shared" si="34"/>
        <v>0.49838650696400266</v>
      </c>
    </row>
    <row r="409" spans="1:27" ht="16.5" thickBot="1">
      <c r="A409" s="95"/>
      <c r="B409" s="95"/>
      <c r="C409" s="14"/>
      <c r="D409" s="14"/>
      <c r="E409" s="14"/>
      <c r="F409" s="14"/>
      <c r="G409" s="14"/>
      <c r="H409" s="14"/>
      <c r="I409" s="14"/>
      <c r="J409" s="14"/>
      <c r="K409" s="14"/>
      <c r="L409" s="122"/>
      <c r="M409" s="17"/>
      <c r="N409" s="14"/>
      <c r="O409" s="14"/>
      <c r="P409" s="14"/>
      <c r="Q409" s="14"/>
      <c r="R409" s="14"/>
      <c r="S409" s="14"/>
      <c r="W409" s="176" t="s">
        <v>85</v>
      </c>
      <c r="X409" s="353">
        <v>149.5</v>
      </c>
      <c r="Y409" s="337">
        <v>85.59</v>
      </c>
      <c r="Z409" s="116">
        <f t="shared" si="33"/>
        <v>-63.91</v>
      </c>
      <c r="AA409" s="270">
        <f t="shared" si="34"/>
        <v>-0.42749163879598662</v>
      </c>
    </row>
    <row r="410" spans="1:27" ht="16.5" thickBot="1">
      <c r="A410" s="95"/>
      <c r="B410" s="95"/>
      <c r="C410" s="14"/>
      <c r="D410" s="14"/>
      <c r="E410" s="14"/>
      <c r="F410" s="14"/>
      <c r="G410" s="14"/>
      <c r="H410" s="14"/>
      <c r="I410" s="14"/>
      <c r="J410" s="14"/>
      <c r="K410" s="14"/>
      <c r="L410" s="123"/>
      <c r="M410" s="124"/>
      <c r="N410" s="14"/>
      <c r="O410" s="14"/>
      <c r="P410" s="14"/>
      <c r="Q410" s="14"/>
      <c r="R410" s="14"/>
      <c r="S410" s="14"/>
      <c r="W410" s="176" t="s">
        <v>86</v>
      </c>
      <c r="X410" s="353">
        <v>445.18</v>
      </c>
      <c r="Y410" s="337">
        <v>897.56</v>
      </c>
      <c r="Z410" s="116">
        <f t="shared" si="33"/>
        <v>452.37999999999994</v>
      </c>
      <c r="AA410" s="270">
        <f t="shared" si="34"/>
        <v>1.0161732332988902</v>
      </c>
    </row>
    <row r="411" spans="1:27" ht="16.5" thickBot="1">
      <c r="A411" s="95"/>
      <c r="B411" s="95"/>
      <c r="C411" s="14"/>
      <c r="D411" s="14"/>
      <c r="E411" s="14"/>
      <c r="F411" s="14"/>
      <c r="G411" s="14"/>
      <c r="H411" s="14"/>
      <c r="I411" s="14"/>
      <c r="J411" s="14"/>
      <c r="K411" s="14"/>
      <c r="L411" s="123"/>
      <c r="M411" s="53"/>
      <c r="N411" s="14"/>
      <c r="O411" s="14"/>
      <c r="P411" s="14"/>
      <c r="Q411" s="14"/>
      <c r="R411" s="14"/>
      <c r="S411" s="14"/>
      <c r="W411" s="176" t="s">
        <v>87</v>
      </c>
      <c r="X411" s="353">
        <v>278381.62</v>
      </c>
      <c r="Y411" s="337">
        <v>290192.09000000003</v>
      </c>
      <c r="Z411" s="116">
        <f t="shared" si="33"/>
        <v>11810.47000000003</v>
      </c>
      <c r="AA411" s="270">
        <f t="shared" si="34"/>
        <v>4.2425466164037806E-2</v>
      </c>
    </row>
    <row r="412" spans="1:27" ht="16.5" thickBot="1">
      <c r="A412" s="95"/>
      <c r="B412" s="95"/>
      <c r="C412" s="14"/>
      <c r="D412" s="14"/>
      <c r="E412" s="14"/>
      <c r="F412" s="14"/>
      <c r="G412" s="14"/>
      <c r="H412" s="14"/>
      <c r="I412" s="14"/>
      <c r="J412" s="14"/>
      <c r="K412" s="14"/>
      <c r="L412" s="123"/>
      <c r="M412" s="124"/>
      <c r="N412" s="14"/>
      <c r="O412" s="14"/>
      <c r="P412" s="14"/>
      <c r="Q412" s="125"/>
      <c r="R412" s="14"/>
      <c r="S412" s="14"/>
      <c r="W412" s="176" t="s">
        <v>88</v>
      </c>
      <c r="X412" s="353">
        <v>13727.56</v>
      </c>
      <c r="Y412" s="337">
        <v>14255.53</v>
      </c>
      <c r="Z412" s="116">
        <f t="shared" si="33"/>
        <v>527.97000000000116</v>
      </c>
      <c r="AA412" s="270">
        <f t="shared" si="34"/>
        <v>3.846058585793842E-2</v>
      </c>
    </row>
    <row r="413" spans="1:27" ht="16.5" thickBot="1">
      <c r="A413" s="95"/>
      <c r="B413" s="95"/>
      <c r="C413" s="14"/>
      <c r="D413" s="14"/>
      <c r="E413" s="14"/>
      <c r="F413" s="14"/>
      <c r="G413" s="14"/>
      <c r="H413" s="14"/>
      <c r="I413" s="14"/>
      <c r="J413" s="14"/>
      <c r="K413" s="14"/>
      <c r="L413" s="123"/>
      <c r="M413" s="53"/>
      <c r="N413" s="14"/>
      <c r="O413" s="14"/>
      <c r="P413" s="14"/>
      <c r="Q413" s="14"/>
      <c r="R413" s="14"/>
      <c r="S413" s="14"/>
      <c r="W413" s="176" t="s">
        <v>89</v>
      </c>
      <c r="X413" s="353">
        <v>4935.75</v>
      </c>
      <c r="Y413" s="337">
        <v>10374.85</v>
      </c>
      <c r="Z413" s="116">
        <f t="shared" si="33"/>
        <v>5439.1</v>
      </c>
      <c r="AA413" s="270">
        <f t="shared" si="34"/>
        <v>1.1019804487666516</v>
      </c>
    </row>
    <row r="414" spans="1:27" ht="16.5" thickBot="1">
      <c r="A414" s="95"/>
      <c r="B414" s="95"/>
      <c r="C414" s="14"/>
      <c r="D414" s="14"/>
      <c r="E414" s="14"/>
      <c r="F414" s="14"/>
      <c r="G414" s="14"/>
      <c r="H414" s="14"/>
      <c r="I414" s="14"/>
      <c r="J414" s="14"/>
      <c r="K414" s="14"/>
      <c r="L414" s="123"/>
      <c r="M414" s="53"/>
      <c r="N414" s="14"/>
      <c r="O414" s="14"/>
      <c r="P414" s="14"/>
      <c r="Q414" s="14"/>
      <c r="R414" s="14"/>
      <c r="S414" s="14"/>
      <c r="W414" s="176" t="s">
        <v>90</v>
      </c>
      <c r="X414" s="354" t="s">
        <v>98</v>
      </c>
      <c r="Y414" s="337">
        <v>1.26</v>
      </c>
      <c r="Z414" s="116">
        <f t="shared" si="33"/>
        <v>1.26</v>
      </c>
      <c r="AA414" s="270" t="e">
        <f t="shared" si="34"/>
        <v>#DIV/0!</v>
      </c>
    </row>
    <row r="415" spans="1:27" ht="16.5" thickBot="1">
      <c r="A415" s="95"/>
      <c r="B415" s="95"/>
      <c r="C415" s="14"/>
      <c r="D415" s="14"/>
      <c r="E415" s="14"/>
      <c r="F415" s="14"/>
      <c r="G415" s="14"/>
      <c r="H415" s="14"/>
      <c r="I415" s="14"/>
      <c r="J415" s="14"/>
      <c r="K415" s="14"/>
      <c r="L415" s="126"/>
      <c r="M415" s="53"/>
      <c r="N415" s="14"/>
      <c r="O415" s="14"/>
      <c r="P415" s="14"/>
      <c r="Q415" s="14"/>
      <c r="R415" s="14"/>
      <c r="S415" s="14"/>
      <c r="W415" s="176" t="s">
        <v>91</v>
      </c>
      <c r="X415" s="353">
        <v>68.849999999999994</v>
      </c>
      <c r="Y415" s="337">
        <v>336.04</v>
      </c>
      <c r="Z415" s="116">
        <f t="shared" si="33"/>
        <v>267.19000000000005</v>
      </c>
      <c r="AA415" s="270">
        <f t="shared" si="34"/>
        <v>3.8807552650689918</v>
      </c>
    </row>
    <row r="416" spans="1:27" ht="16.5" thickBot="1">
      <c r="A416" s="95"/>
      <c r="B416" s="95"/>
      <c r="C416" s="14"/>
      <c r="D416" s="14"/>
      <c r="E416" s="14"/>
      <c r="F416" s="14"/>
      <c r="G416" s="14"/>
      <c r="H416" s="14"/>
      <c r="I416" s="14"/>
      <c r="J416" s="14"/>
      <c r="K416" s="14"/>
      <c r="L416" s="126"/>
      <c r="M416" s="53"/>
      <c r="N416" s="14"/>
      <c r="O416" s="14"/>
      <c r="P416" s="14"/>
      <c r="Q416" s="14"/>
      <c r="R416" s="14"/>
      <c r="S416" s="14"/>
      <c r="W416" s="176" t="s">
        <v>92</v>
      </c>
      <c r="X416" s="353">
        <v>673.01</v>
      </c>
      <c r="Y416" s="337">
        <v>309.85000000000002</v>
      </c>
      <c r="Z416" s="116">
        <f t="shared" si="33"/>
        <v>-363.15999999999997</v>
      </c>
      <c r="AA416" s="270">
        <f t="shared" si="34"/>
        <v>-0.53960565221913492</v>
      </c>
    </row>
    <row r="417" spans="1:27" ht="15.75" thickBot="1">
      <c r="A417" s="95"/>
      <c r="B417" s="95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W417" s="176" t="s">
        <v>93</v>
      </c>
      <c r="X417" s="354" t="s">
        <v>98</v>
      </c>
      <c r="Y417" s="338" t="s">
        <v>98</v>
      </c>
      <c r="Z417" s="116">
        <f t="shared" si="33"/>
        <v>0</v>
      </c>
      <c r="AA417" s="270" t="e">
        <f t="shared" si="34"/>
        <v>#DIV/0!</v>
      </c>
    </row>
    <row r="418" spans="1:27" ht="16.5" thickBot="1">
      <c r="A418" s="95"/>
      <c r="B418" s="95"/>
      <c r="C418" s="14"/>
      <c r="D418" s="14"/>
      <c r="E418" s="14"/>
      <c r="F418" s="14"/>
      <c r="G418" s="14"/>
      <c r="H418" s="14"/>
      <c r="I418" s="14"/>
      <c r="J418" s="14"/>
      <c r="K418" s="14"/>
      <c r="L418" s="123"/>
      <c r="M418" s="14"/>
      <c r="N418" s="14"/>
      <c r="O418" s="14"/>
      <c r="P418" s="14"/>
      <c r="Q418" s="14"/>
      <c r="R418" s="14"/>
      <c r="S418" s="14"/>
      <c r="W418" s="176" t="s">
        <v>94</v>
      </c>
      <c r="X418" s="353">
        <v>62521.27</v>
      </c>
      <c r="Y418" s="337">
        <v>65969.7</v>
      </c>
      <c r="Z418" s="116">
        <f t="shared" si="33"/>
        <v>3448.4300000000003</v>
      </c>
      <c r="AA418" s="270">
        <f t="shared" si="34"/>
        <v>5.5156109272892259E-2</v>
      </c>
    </row>
    <row r="419" spans="1:27" ht="15.75" thickBot="1">
      <c r="A419" s="95"/>
      <c r="B419" s="95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W419" s="176" t="s">
        <v>95</v>
      </c>
      <c r="X419" s="354" t="s">
        <v>98</v>
      </c>
      <c r="Y419" s="338" t="s">
        <v>98</v>
      </c>
      <c r="Z419" s="116">
        <f t="shared" si="33"/>
        <v>0</v>
      </c>
      <c r="AA419" s="270" t="e">
        <f t="shared" si="34"/>
        <v>#DIV/0!</v>
      </c>
    </row>
    <row r="420" spans="1:27" ht="15.75" thickBot="1">
      <c r="A420" s="95"/>
      <c r="B420" s="95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W420" s="176" t="s">
        <v>96</v>
      </c>
      <c r="X420" s="354" t="s">
        <v>98</v>
      </c>
      <c r="Y420" s="338" t="s">
        <v>98</v>
      </c>
      <c r="Z420" s="116">
        <f t="shared" si="33"/>
        <v>0</v>
      </c>
      <c r="AA420" s="270" t="e">
        <f t="shared" si="34"/>
        <v>#DIV/0!</v>
      </c>
    </row>
    <row r="421" spans="1:27" ht="15.75" thickBot="1">
      <c r="A421" s="95"/>
      <c r="B421" s="95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W421" s="176" t="s">
        <v>97</v>
      </c>
      <c r="X421" s="354" t="s">
        <v>98</v>
      </c>
      <c r="Y421" s="338" t="s">
        <v>98</v>
      </c>
      <c r="Z421" s="116">
        <f t="shared" si="33"/>
        <v>0</v>
      </c>
      <c r="AA421" s="270" t="e">
        <f>Z421/X421</f>
        <v>#DIV/0!</v>
      </c>
    </row>
    <row r="422" spans="1:27" ht="15.75" thickBot="1">
      <c r="A422" s="96"/>
      <c r="B422" s="93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W422" s="163"/>
      <c r="X422" s="355">
        <v>1059814.93</v>
      </c>
      <c r="Y422" s="339">
        <v>1117721.46</v>
      </c>
      <c r="Z422" s="116"/>
      <c r="AA422" s="270"/>
    </row>
    <row r="423" spans="1:27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</row>
    <row r="424" spans="1:27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</row>
    <row r="425" spans="1:27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</row>
    <row r="426" spans="1:27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</row>
    <row r="427" spans="1:27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</row>
    <row r="428" spans="1:27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</row>
    <row r="429" spans="1:27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</row>
    <row r="430" spans="1:27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</row>
    <row r="431" spans="1:27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</row>
    <row r="432" spans="1:27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</row>
    <row r="433" spans="1:19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</row>
    <row r="434" spans="1:19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</row>
    <row r="435" spans="1:19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</row>
    <row r="436" spans="1:19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</row>
    <row r="437" spans="1:19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19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1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</row>
    <row r="440" spans="1:19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</row>
    <row r="441" spans="1:19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</row>
    <row r="442" spans="1:19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</row>
    <row r="443" spans="1:19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</row>
    <row r="444" spans="1:19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</row>
    <row r="445" spans="1:19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</row>
    <row r="446" spans="1:19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</row>
    <row r="447" spans="1:19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</row>
    <row r="448" spans="1:19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</row>
    <row r="449" spans="1:1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</row>
    <row r="450" spans="1:19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</row>
    <row r="451" spans="1:19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</row>
    <row r="452" spans="1:19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</row>
    <row r="453" spans="1:19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</row>
    <row r="454" spans="1:19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</row>
    <row r="455" spans="1:19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</row>
    <row r="456" spans="1:19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</row>
    <row r="457" spans="1:19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</row>
    <row r="458" spans="1:19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</row>
    <row r="459" spans="1:1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</row>
    <row r="460" spans="1:19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</row>
    <row r="461" spans="1:19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</row>
    <row r="462" spans="1:19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</row>
    <row r="463" spans="1:19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</row>
    <row r="464" spans="1:19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</row>
    <row r="465" spans="1:19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</row>
    <row r="466" spans="1:19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</row>
    <row r="467" spans="1:19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</row>
    <row r="468" spans="1:19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</row>
    <row r="469" spans="1:1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</row>
    <row r="470" spans="1:19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</row>
    <row r="471" spans="1:19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</row>
    <row r="472" spans="1:19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</row>
    <row r="473" spans="1:19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</row>
    <row r="474" spans="1:19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</row>
    <row r="475" spans="1:19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</row>
    <row r="476" spans="1:19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</row>
    <row r="477" spans="1:19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</row>
    <row r="478" spans="1:19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</row>
    <row r="479" spans="1:1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</row>
    <row r="480" spans="1:19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</row>
    <row r="481" spans="1:19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</row>
    <row r="482" spans="1:19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</row>
    <row r="483" spans="1:19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</row>
    <row r="484" spans="1:19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</row>
    <row r="485" spans="1:19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</row>
    <row r="486" spans="1:19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</row>
    <row r="487" spans="1:19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</row>
    <row r="488" spans="1:19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</row>
    <row r="489" spans="1:1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</row>
    <row r="490" spans="1:19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</row>
    <row r="491" spans="1:19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</row>
    <row r="492" spans="1:19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</row>
    <row r="493" spans="1:19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</row>
    <row r="494" spans="1:19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</row>
    <row r="495" spans="1:19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</row>
    <row r="496" spans="1:19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</row>
    <row r="497" spans="1:19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</row>
    <row r="498" spans="1:19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</row>
    <row r="499" spans="1:1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</row>
    <row r="500" spans="1:19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</row>
    <row r="501" spans="1:19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</row>
    <row r="502" spans="1:19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</row>
    <row r="503" spans="1:19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</row>
    <row r="504" spans="1:19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</row>
    <row r="505" spans="1:19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</row>
    <row r="506" spans="1:19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</row>
    <row r="507" spans="1:19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</row>
    <row r="508" spans="1:19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</row>
    <row r="509" spans="1:1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</row>
    <row r="510" spans="1:19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</row>
    <row r="511" spans="1:19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</row>
    <row r="512" spans="1:19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</row>
    <row r="513" spans="1:19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</row>
    <row r="514" spans="1:19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</row>
    <row r="515" spans="1:19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</row>
    <row r="516" spans="1:19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</row>
    <row r="517" spans="1:19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</row>
    <row r="518" spans="1:19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</row>
    <row r="519" spans="1: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</row>
    <row r="520" spans="1:19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</row>
    <row r="521" spans="1:19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</row>
    <row r="522" spans="1:19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</row>
    <row r="523" spans="1:19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</row>
    <row r="524" spans="1:19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</row>
    <row r="525" spans="1:19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</row>
    <row r="526" spans="1:19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</row>
    <row r="527" spans="1:19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</row>
    <row r="528" spans="1:19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</row>
    <row r="529" spans="1:1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</row>
    <row r="530" spans="1:19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</row>
    <row r="531" spans="1:19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</row>
    <row r="532" spans="1:19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</row>
    <row r="533" spans="1:19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</row>
    <row r="534" spans="1:19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</row>
    <row r="535" spans="1:19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</row>
    <row r="536" spans="1:19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</row>
    <row r="537" spans="1:19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</row>
    <row r="538" spans="1:19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</row>
    <row r="539" spans="1:1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</row>
    <row r="540" spans="1:19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</row>
    <row r="541" spans="1:19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</row>
    <row r="542" spans="1:19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</row>
    <row r="543" spans="1:19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</row>
    <row r="544" spans="1:19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</row>
    <row r="545" spans="1:19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</row>
    <row r="546" spans="1:19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</row>
    <row r="547" spans="1:19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</row>
    <row r="548" spans="1:19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</row>
    <row r="549" spans="1:1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</row>
    <row r="550" spans="1:19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</row>
    <row r="551" spans="1:19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</row>
    <row r="552" spans="1:19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</row>
    <row r="553" spans="1:19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</row>
    <row r="554" spans="1:19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</row>
    <row r="555" spans="1:19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</row>
    <row r="556" spans="1:19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</row>
    <row r="557" spans="1:19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</row>
    <row r="558" spans="1:19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</row>
    <row r="559" spans="1:1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</row>
    <row r="560" spans="1:19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</row>
    <row r="561" spans="1:19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</row>
    <row r="562" spans="1:19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</row>
    <row r="563" spans="1:19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</row>
    <row r="564" spans="1:19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</row>
    <row r="565" spans="1:19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</row>
    <row r="566" spans="1:19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</row>
    <row r="567" spans="1:19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</row>
    <row r="568" spans="1:19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</row>
    <row r="569" spans="1:1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</row>
    <row r="570" spans="1:19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</row>
    <row r="571" spans="1:19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</row>
    <row r="572" spans="1:19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</row>
    <row r="573" spans="1:19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</row>
    <row r="574" spans="1:19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</row>
    <row r="575" spans="1:19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</row>
    <row r="576" spans="1:19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</row>
    <row r="577" spans="1:19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</row>
    <row r="578" spans="1:19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</row>
    <row r="579" spans="1:1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</row>
    <row r="580" spans="1:19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</row>
    <row r="581" spans="1:19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</row>
    <row r="582" spans="1:19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</row>
    <row r="583" spans="1:19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</row>
    <row r="584" spans="1:19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</row>
    <row r="585" spans="1:19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</row>
    <row r="586" spans="1:19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</row>
    <row r="587" spans="1:19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</row>
    <row r="588" spans="1:19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</row>
    <row r="589" spans="1:1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</row>
    <row r="590" spans="1:19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</row>
    <row r="591" spans="1:19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</row>
    <row r="592" spans="1:19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</row>
    <row r="593" spans="1:19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</row>
    <row r="594" spans="1:19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</row>
    <row r="595" spans="1:19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</row>
    <row r="596" spans="1:19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</row>
    <row r="597" spans="1:19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</row>
    <row r="598" spans="1:19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</row>
    <row r="599" spans="1:1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</row>
    <row r="600" spans="1:19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</row>
    <row r="601" spans="1:19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</row>
    <row r="602" spans="1:19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</row>
    <row r="603" spans="1:19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</row>
    <row r="604" spans="1:19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</row>
    <row r="605" spans="1:19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</row>
    <row r="606" spans="1:19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</row>
    <row r="607" spans="1:19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</row>
    <row r="608" spans="1:19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</row>
    <row r="609" spans="1:1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</row>
    <row r="610" spans="1:19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</row>
    <row r="611" spans="1:19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</row>
    <row r="612" spans="1:19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</row>
    <row r="613" spans="1:19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</row>
    <row r="614" spans="1:19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</row>
    <row r="615" spans="1:19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</row>
    <row r="616" spans="1:19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</row>
    <row r="617" spans="1:19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</row>
    <row r="618" spans="1:19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</row>
    <row r="619" spans="1: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</row>
    <row r="620" spans="1:19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</row>
    <row r="621" spans="1:19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</row>
    <row r="622" spans="1:19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</row>
    <row r="623" spans="1:19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</row>
    <row r="624" spans="1:19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</row>
    <row r="625" spans="1:19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</row>
    <row r="626" spans="1:19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</row>
    <row r="627" spans="1:19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</row>
    <row r="628" spans="1:19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</row>
    <row r="629" spans="1:1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</row>
    <row r="630" spans="1:19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</row>
    <row r="631" spans="1:19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</row>
    <row r="632" spans="1:19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</row>
    <row r="633" spans="1:19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</row>
    <row r="634" spans="1:19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</row>
    <row r="635" spans="1:19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</row>
    <row r="636" spans="1:19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</row>
    <row r="637" spans="1:19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</row>
    <row r="638" spans="1:19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</row>
    <row r="639" spans="1:1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</row>
    <row r="640" spans="1:19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</row>
    <row r="641" spans="1:19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</row>
    <row r="642" spans="1:19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</row>
    <row r="643" spans="1:19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</row>
    <row r="644" spans="1:19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</row>
    <row r="645" spans="1:19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</row>
    <row r="646" spans="1:19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</row>
    <row r="647" spans="1:19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</row>
    <row r="648" spans="1:19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</row>
    <row r="649" spans="1:1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</row>
    <row r="650" spans="1:19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</row>
    <row r="651" spans="1:19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</row>
    <row r="652" spans="1:19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</row>
    <row r="653" spans="1:19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</row>
    <row r="654" spans="1:19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</row>
    <row r="655" spans="1:19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</row>
    <row r="656" spans="1:19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</row>
    <row r="657" spans="1:19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</row>
    <row r="658" spans="1:19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</row>
    <row r="659" spans="1:1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</row>
    <row r="660" spans="1:19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</row>
    <row r="661" spans="1:19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</row>
    <row r="662" spans="1:19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</row>
    <row r="663" spans="1:19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</row>
    <row r="664" spans="1:19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</row>
    <row r="665" spans="1:19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</row>
    <row r="666" spans="1:19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</row>
    <row r="667" spans="1:19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</row>
    <row r="668" spans="1:19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</row>
    <row r="669" spans="1:1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</row>
    <row r="670" spans="1:19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</row>
    <row r="671" spans="1:19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</row>
    <row r="672" spans="1:19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</row>
    <row r="673" spans="1:19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</row>
    <row r="674" spans="1:19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</row>
    <row r="675" spans="1:19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</row>
    <row r="676" spans="1:19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</row>
    <row r="677" spans="1:19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</row>
    <row r="678" spans="1:19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</row>
    <row r="679" spans="1:1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</row>
    <row r="680" spans="1:19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</row>
    <row r="681" spans="1:19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</row>
    <row r="682" spans="1:19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</row>
    <row r="683" spans="1:19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</row>
    <row r="684" spans="1:19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</row>
    <row r="685" spans="1:19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</row>
    <row r="686" spans="1:19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</row>
    <row r="687" spans="1:19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</row>
    <row r="688" spans="1:19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</row>
    <row r="689" spans="1:1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</row>
    <row r="690" spans="1:19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</row>
    <row r="691" spans="1:19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</row>
    <row r="692" spans="1:19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</row>
    <row r="693" spans="1:19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</row>
    <row r="694" spans="1:19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</row>
    <row r="695" spans="1:19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</row>
    <row r="696" spans="1:19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</row>
    <row r="697" spans="1:19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</row>
    <row r="698" spans="1:19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</row>
    <row r="699" spans="1:1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</row>
    <row r="700" spans="1:19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</row>
    <row r="701" spans="1:19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</row>
    <row r="702" spans="1:19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</row>
    <row r="703" spans="1:19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</row>
    <row r="704" spans="1:19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</row>
    <row r="705" spans="1:19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</row>
    <row r="706" spans="1:19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</row>
    <row r="707" spans="1:19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</row>
    <row r="708" spans="1:19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</row>
    <row r="709" spans="1:1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</row>
    <row r="710" spans="1:19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</row>
    <row r="711" spans="1:19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</row>
    <row r="712" spans="1:19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</row>
    <row r="713" spans="1:19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</row>
    <row r="714" spans="1:19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</row>
    <row r="715" spans="1:19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</row>
    <row r="716" spans="1:19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</row>
    <row r="717" spans="1:19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</row>
    <row r="718" spans="1:19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</row>
    <row r="719" spans="1: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</row>
    <row r="720" spans="1:19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</row>
    <row r="721" spans="1:19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</row>
    <row r="722" spans="1:19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</row>
    <row r="723" spans="1:19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</row>
    <row r="724" spans="1:19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</row>
    <row r="725" spans="1:19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</row>
    <row r="726" spans="1:19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</row>
    <row r="727" spans="1:19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</row>
    <row r="728" spans="1:19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</row>
    <row r="729" spans="1:1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</row>
    <row r="730" spans="1:19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</row>
    <row r="731" spans="1:19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</row>
    <row r="732" spans="1:19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</row>
    <row r="733" spans="1:19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</row>
    <row r="734" spans="1:19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</row>
    <row r="735" spans="1:19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</row>
    <row r="736" spans="1:19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</row>
    <row r="737" spans="1:19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</row>
    <row r="738" spans="1:19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</row>
    <row r="739" spans="1:1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</row>
    <row r="740" spans="1:19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</row>
    <row r="741" spans="1:19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</row>
    <row r="742" spans="1:19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</row>
    <row r="743" spans="1:19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</row>
    <row r="744" spans="1:19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</row>
    <row r="745" spans="1:19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</row>
    <row r="746" spans="1:19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</row>
    <row r="747" spans="1:19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</row>
    <row r="748" spans="1:19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</row>
    <row r="749" spans="1:1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</row>
    <row r="750" spans="1:19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</row>
    <row r="751" spans="1:19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</row>
    <row r="752" spans="1:19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</row>
    <row r="753" spans="1:19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</row>
    <row r="754" spans="1:19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</row>
    <row r="755" spans="1:19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</row>
    <row r="756" spans="1:19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</row>
    <row r="757" spans="1:19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</row>
    <row r="758" spans="1:19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</row>
    <row r="759" spans="1:1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</row>
    <row r="760" spans="1:19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</row>
    <row r="761" spans="1:19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</row>
    <row r="762" spans="1:19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</row>
    <row r="763" spans="1:19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</row>
    <row r="764" spans="1:19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</row>
    <row r="765" spans="1:19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</row>
    <row r="766" spans="1:19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</row>
    <row r="767" spans="1:19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</row>
    <row r="768" spans="1:19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</row>
    <row r="769" spans="1:1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</row>
    <row r="770" spans="1:19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</row>
    <row r="771" spans="1:19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</row>
    <row r="772" spans="1:19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</row>
    <row r="773" spans="1:19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</row>
    <row r="774" spans="1:19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</row>
    <row r="775" spans="1:19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</row>
    <row r="776" spans="1:19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</row>
    <row r="777" spans="1:19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</row>
    <row r="778" spans="1:19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</row>
    <row r="779" spans="1:1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</row>
    <row r="780" spans="1:19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</row>
    <row r="781" spans="1:19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</row>
    <row r="782" spans="1:19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</row>
    <row r="783" spans="1:19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</row>
    <row r="784" spans="1:19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</row>
    <row r="785" spans="1:19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</row>
    <row r="786" spans="1:19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</row>
    <row r="787" spans="1:19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</row>
    <row r="788" spans="1:19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</row>
    <row r="789" spans="1:1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</row>
    <row r="790" spans="1:19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</row>
    <row r="791" spans="1:19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</row>
    <row r="792" spans="1:19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</row>
    <row r="793" spans="1:19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</row>
    <row r="794" spans="1:19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</row>
    <row r="795" spans="1:19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</row>
    <row r="796" spans="1:19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</row>
    <row r="797" spans="1:19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</row>
    <row r="798" spans="1:19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</row>
    <row r="799" spans="1:1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</row>
    <row r="800" spans="1:19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</row>
    <row r="801" spans="1:19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</row>
    <row r="802" spans="1:19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</row>
    <row r="803" spans="1:19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</row>
    <row r="804" spans="1:19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</row>
    <row r="805" spans="1:19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</row>
    <row r="806" spans="1:19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</row>
    <row r="807" spans="1:19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</row>
    <row r="808" spans="1:19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</row>
    <row r="809" spans="1:1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</row>
    <row r="810" spans="1:19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</row>
    <row r="811" spans="1:19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</row>
    <row r="812" spans="1:19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</row>
    <row r="813" spans="1:19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</row>
    <row r="814" spans="1:19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</row>
    <row r="815" spans="1:19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</row>
    <row r="816" spans="1:19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</row>
    <row r="817" spans="1:19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</row>
    <row r="818" spans="1:19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</row>
    <row r="819" spans="1: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</row>
    <row r="820" spans="1:19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</row>
    <row r="821" spans="1:19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</row>
    <row r="822" spans="1:19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</row>
    <row r="823" spans="1:19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</row>
    <row r="824" spans="1:19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</row>
    <row r="825" spans="1:19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</row>
    <row r="826" spans="1:19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</row>
    <row r="827" spans="1:19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</row>
    <row r="828" spans="1:19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</row>
    <row r="829" spans="1:1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</row>
    <row r="830" spans="1:19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</row>
    <row r="831" spans="1:19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</row>
    <row r="832" spans="1:19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</row>
    <row r="833" spans="1:19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</row>
    <row r="834" spans="1:19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</row>
    <row r="835" spans="1:19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</row>
    <row r="836" spans="1:19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</row>
    <row r="837" spans="1:19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</row>
    <row r="838" spans="1:19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</row>
    <row r="839" spans="1:1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</row>
    <row r="840" spans="1:19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</row>
    <row r="841" spans="1:19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</row>
    <row r="842" spans="1:19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</row>
    <row r="843" spans="1:19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</row>
    <row r="844" spans="1:19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</row>
    <row r="845" spans="1:19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</row>
    <row r="846" spans="1:19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</row>
    <row r="847" spans="1:19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</row>
    <row r="848" spans="1:19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</row>
    <row r="849" spans="1:1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</row>
    <row r="850" spans="1:19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</row>
    <row r="851" spans="1:19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</row>
    <row r="852" spans="1:19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</row>
    <row r="853" spans="1:19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</row>
    <row r="854" spans="1:19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</row>
    <row r="855" spans="1:19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</row>
    <row r="856" spans="1:19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</row>
    <row r="857" spans="1:19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</row>
    <row r="858" spans="1:19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</row>
    <row r="859" spans="1:1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</row>
    <row r="860" spans="1:19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</row>
    <row r="861" spans="1:19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</row>
    <row r="862" spans="1:19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</row>
    <row r="863" spans="1:19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</row>
    <row r="864" spans="1:19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</row>
    <row r="865" spans="1:19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</row>
    <row r="866" spans="1:19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</row>
    <row r="867" spans="1:19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</row>
    <row r="868" spans="1:19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</row>
    <row r="869" spans="1:1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</row>
    <row r="870" spans="1:19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</row>
    <row r="871" spans="1:19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</row>
    <row r="872" spans="1:19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</row>
    <row r="873" spans="1:19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</row>
    <row r="874" spans="1:19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</row>
    <row r="875" spans="1:19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</row>
    <row r="876" spans="1:19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</row>
    <row r="877" spans="1:19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</row>
    <row r="878" spans="1:19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</row>
    <row r="879" spans="1:1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</row>
    <row r="880" spans="1:19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</row>
    <row r="881" spans="1:19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</row>
    <row r="882" spans="1:19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</row>
    <row r="883" spans="1:19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</row>
    <row r="884" spans="1:19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</row>
    <row r="885" spans="1:19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</row>
    <row r="886" spans="1:19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</row>
    <row r="887" spans="1:19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</row>
    <row r="888" spans="1:19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</row>
    <row r="889" spans="1:1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</row>
    <row r="890" spans="1:19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</row>
    <row r="891" spans="1:19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</row>
    <row r="892" spans="1:19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</row>
    <row r="893" spans="1:19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</row>
    <row r="894" spans="1:19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</row>
    <row r="895" spans="1:19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</row>
    <row r="896" spans="1:19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</row>
    <row r="897" spans="1:19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</row>
    <row r="898" spans="1:19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</row>
    <row r="899" spans="1:1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</row>
    <row r="900" spans="1:19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</row>
    <row r="901" spans="1:19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</row>
    <row r="902" spans="1:19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</row>
    <row r="903" spans="1:19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</row>
    <row r="904" spans="1:19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</row>
    <row r="905" spans="1:19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</row>
    <row r="906" spans="1:19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</row>
    <row r="907" spans="1:19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</row>
    <row r="908" spans="1:19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</row>
    <row r="909" spans="1:1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</row>
    <row r="910" spans="1:19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</row>
    <row r="911" spans="1:19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</row>
    <row r="912" spans="1:19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</row>
    <row r="913" spans="1:19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</row>
    <row r="914" spans="1:19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</row>
    <row r="915" spans="1:19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</row>
    <row r="916" spans="1:19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</row>
    <row r="917" spans="1:19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</row>
    <row r="918" spans="1:19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</row>
    <row r="919" spans="1: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</row>
    <row r="920" spans="1:19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</row>
    <row r="921" spans="1:19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</row>
    <row r="922" spans="1:19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</row>
    <row r="923" spans="1:19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</row>
    <row r="924" spans="1:19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</row>
    <row r="925" spans="1:19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</row>
    <row r="926" spans="1:19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</row>
    <row r="927" spans="1:19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</row>
    <row r="928" spans="1:19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</row>
    <row r="929" spans="1:1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</row>
    <row r="930" spans="1:19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</row>
    <row r="931" spans="1:19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</row>
    <row r="932" spans="1:19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</row>
    <row r="933" spans="1:19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</row>
    <row r="934" spans="1:19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</row>
    <row r="935" spans="1:19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</row>
    <row r="936" spans="1:19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</row>
    <row r="937" spans="1:19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</row>
    <row r="938" spans="1:19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</row>
    <row r="939" spans="1:1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</row>
    <row r="940" spans="1:19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</row>
    <row r="941" spans="1:19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</row>
    <row r="942" spans="1:19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</row>
    <row r="943" spans="1:19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</row>
    <row r="944" spans="1:19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</row>
    <row r="945" spans="1:19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</row>
    <row r="946" spans="1:19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</row>
    <row r="947" spans="1:19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</row>
    <row r="948" spans="1:19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</row>
    <row r="949" spans="1:1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</row>
    <row r="950" spans="1:19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</row>
    <row r="951" spans="1:19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</row>
    <row r="952" spans="1:19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</row>
    <row r="953" spans="1:19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</row>
    <row r="954" spans="1:19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</row>
    <row r="955" spans="1:19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</row>
    <row r="956" spans="1:19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</row>
    <row r="957" spans="1:19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</row>
    <row r="958" spans="1:19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</row>
    <row r="959" spans="1:1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</row>
    <row r="960" spans="1:19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</row>
    <row r="961" spans="1:19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</row>
    <row r="962" spans="1:19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</row>
    <row r="963" spans="1:19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</row>
    <row r="964" spans="1:19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</row>
    <row r="965" spans="1:19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</row>
    <row r="966" spans="1:19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</row>
    <row r="967" spans="1:19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</row>
    <row r="968" spans="1:19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</row>
    <row r="969" spans="1:19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</row>
    <row r="970" spans="1:19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</row>
    <row r="971" spans="1:19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</row>
    <row r="972" spans="1:19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</row>
    <row r="973" spans="1:19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</row>
    <row r="974" spans="1:19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</row>
    <row r="975" spans="1:19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</row>
    <row r="976" spans="1:19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</row>
    <row r="977" spans="1:19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</row>
    <row r="978" spans="1:19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</row>
    <row r="979" spans="1:19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</row>
    <row r="980" spans="1:19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</row>
    <row r="981" spans="1:19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</row>
    <row r="982" spans="1:19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</row>
    <row r="983" spans="1:19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</row>
    <row r="984" spans="1:19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</row>
    <row r="985" spans="1:19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</row>
    <row r="986" spans="1:19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</row>
    <row r="987" spans="1:19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</row>
    <row r="988" spans="1:19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</row>
    <row r="989" spans="1:19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</row>
    <row r="990" spans="1:19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</row>
    <row r="991" spans="1:19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</row>
    <row r="992" spans="1:19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</row>
    <row r="993" spans="1:19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</row>
    <row r="994" spans="1:19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</row>
    <row r="995" spans="1:19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</row>
    <row r="996" spans="1:19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</row>
    <row r="997" spans="1:19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</row>
    <row r="998" spans="1:19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</row>
    <row r="999" spans="1:19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</row>
    <row r="1000" spans="1:19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</row>
    <row r="1001" spans="1:19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</row>
    <row r="1002" spans="1:19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</row>
    <row r="1003" spans="1:19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</row>
    <row r="1004" spans="1:19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</row>
    <row r="1005" spans="1:19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</row>
    <row r="1006" spans="1:19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</row>
    <row r="1007" spans="1:19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</row>
    <row r="1008" spans="1:19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</row>
    <row r="1009" spans="1:19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</row>
    <row r="1010" spans="1:19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</row>
    <row r="1011" spans="1:19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</row>
    <row r="1012" spans="1:19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</row>
    <row r="1013" spans="1:19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</row>
    <row r="1014" spans="1:19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</row>
    <row r="1015" spans="1:19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</row>
    <row r="1016" spans="1:19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</row>
    <row r="1017" spans="1:19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</row>
    <row r="1018" spans="1:19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</row>
    <row r="1019" spans="1:19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</row>
    <row r="1020" spans="1:19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</row>
    <row r="1021" spans="1:19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</row>
    <row r="1022" spans="1:19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</row>
    <row r="1023" spans="1:19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</row>
    <row r="1024" spans="1:19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</row>
    <row r="1025" spans="1:19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</row>
    <row r="1026" spans="1:19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</row>
    <row r="1027" spans="1:19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</row>
    <row r="1028" spans="1:19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</row>
    <row r="1029" spans="1:19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</row>
    <row r="1030" spans="1:19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</row>
    <row r="1031" spans="1:19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</row>
    <row r="1032" spans="1:19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</row>
    <row r="1033" spans="1:19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</row>
    <row r="1034" spans="1:19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</row>
    <row r="1035" spans="1:19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</row>
    <row r="1036" spans="1:19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</row>
    <row r="1037" spans="1:19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</row>
    <row r="1038" spans="1:19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</row>
    <row r="1039" spans="1:19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</row>
    <row r="1040" spans="1:19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</row>
    <row r="1041" spans="1:19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</row>
    <row r="1042" spans="1:19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</row>
    <row r="1043" spans="1:19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</row>
    <row r="1044" spans="1:19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</row>
    <row r="1045" spans="1:19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</row>
    <row r="1046" spans="1:19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</row>
    <row r="1047" spans="1:19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</row>
    <row r="1048" spans="1:19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</row>
    <row r="1049" spans="1:19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</row>
    <row r="1050" spans="1:19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</row>
    <row r="1051" spans="1:19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</row>
    <row r="1052" spans="1:19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</row>
    <row r="1053" spans="1:19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</row>
    <row r="1054" spans="1:19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</row>
    <row r="1055" spans="1:19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</row>
    <row r="1056" spans="1:19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</row>
    <row r="1057" spans="1:19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</row>
    <row r="1058" spans="1:19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</row>
    <row r="1059" spans="1:19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</row>
    <row r="1060" spans="1:19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</row>
    <row r="1061" spans="1:19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</row>
    <row r="1062" spans="1:19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</row>
    <row r="1063" spans="1:19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</row>
    <row r="1064" spans="1:19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</row>
    <row r="1065" spans="1:19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</row>
    <row r="1066" spans="1:19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</row>
    <row r="1067" spans="1:19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</row>
    <row r="1068" spans="1:19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</row>
    <row r="1069" spans="1:19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</row>
    <row r="1070" spans="1:19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</row>
    <row r="1071" spans="1:19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</row>
    <row r="1072" spans="1:19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</row>
    <row r="1073" spans="1:19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</row>
    <row r="1074" spans="1:19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</row>
    <row r="1075" spans="1:19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</row>
    <row r="1076" spans="1:19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</row>
    <row r="1077" spans="1:19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</row>
    <row r="1078" spans="1:19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</row>
    <row r="1079" spans="1:19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</row>
    <row r="1080" spans="1:19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</row>
    <row r="1081" spans="1:19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</row>
    <row r="1082" spans="1:19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</row>
    <row r="1083" spans="1:19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</row>
    <row r="1084" spans="1:19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</row>
    <row r="1085" spans="1:19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</row>
    <row r="1086" spans="1:19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</row>
    <row r="1087" spans="1:19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</row>
    <row r="1088" spans="1:19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</row>
    <row r="1089" spans="1:19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</row>
    <row r="1090" spans="1:19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</row>
    <row r="1091" spans="1:19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</row>
    <row r="1092" spans="1:19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</row>
    <row r="1093" spans="1:19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</row>
    <row r="1094" spans="1:19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</row>
    <row r="1095" spans="1:19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</row>
    <row r="1096" spans="1:19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</row>
    <row r="1097" spans="1:19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</row>
    <row r="1098" spans="1:19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</row>
    <row r="1099" spans="1:19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</row>
    <row r="1100" spans="1:19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</row>
    <row r="1101" spans="1:19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</row>
    <row r="1102" spans="1:19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</row>
    <row r="1103" spans="1:19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</row>
    <row r="1104" spans="1:19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</row>
    <row r="1105" spans="1:19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</row>
    <row r="1106" spans="1:19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</row>
    <row r="1107" spans="1:19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</row>
    <row r="1108" spans="1:19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</row>
    <row r="1109" spans="1:19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</row>
    <row r="1110" spans="1:19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</row>
    <row r="1111" spans="1:19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</row>
    <row r="1112" spans="1:19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</row>
    <row r="1113" spans="1:19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</row>
    <row r="1114" spans="1:19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</row>
    <row r="1115" spans="1:19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</row>
    <row r="1116" spans="1:19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</row>
    <row r="1117" spans="1:19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</row>
    <row r="1118" spans="1:19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</row>
    <row r="1119" spans="1:19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</row>
    <row r="1120" spans="1:19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</row>
    <row r="1121" spans="1:19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</row>
    <row r="1122" spans="1:19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</row>
    <row r="1123" spans="1:19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</row>
    <row r="1124" spans="1:19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</row>
    <row r="1125" spans="1:19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</row>
    <row r="1126" spans="1:19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</row>
    <row r="1127" spans="1:19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</row>
    <row r="1128" spans="1:19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</row>
    <row r="1129" spans="1:19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</row>
    <row r="1130" spans="1:19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</row>
    <row r="1131" spans="1:19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</row>
    <row r="1132" spans="1:19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</row>
    <row r="1133" spans="1:19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</row>
    <row r="1134" spans="1:19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</row>
    <row r="1135" spans="1:19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</row>
    <row r="1136" spans="1:19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</row>
    <row r="1137" spans="1:19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</row>
    <row r="1138" spans="1:19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</row>
    <row r="1139" spans="1:19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</row>
    <row r="1140" spans="1:19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</row>
    <row r="1141" spans="1:19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</row>
    <row r="1142" spans="1:19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</row>
    <row r="1143" spans="1:19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</row>
    <row r="1144" spans="1:19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</row>
    <row r="1145" spans="1:19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</row>
    <row r="1146" spans="1:19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</row>
    <row r="1147" spans="1:19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</row>
    <row r="1148" spans="1:19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</row>
    <row r="1149" spans="1:19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</row>
    <row r="1150" spans="1:19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</row>
    <row r="1151" spans="1:19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</row>
    <row r="1152" spans="1:19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</row>
    <row r="1153" spans="1:19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</row>
    <row r="1154" spans="1:19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</row>
    <row r="1155" spans="1:19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</row>
    <row r="1156" spans="1:19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</row>
    <row r="1157" spans="1:19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</row>
    <row r="1158" spans="1:19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</row>
    <row r="1159" spans="1:19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</row>
    <row r="1160" spans="1:19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</row>
    <row r="1161" spans="1:19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</row>
    <row r="1162" spans="1:19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</row>
    <row r="1163" spans="1:19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</row>
    <row r="1164" spans="1:19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</row>
    <row r="1165" spans="1:19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</row>
    <row r="1166" spans="1:19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</row>
    <row r="1167" spans="1:19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</row>
    <row r="1168" spans="1:19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</row>
    <row r="1169" spans="1:19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</row>
    <row r="1170" spans="1:19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</row>
    <row r="1171" spans="1:19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</row>
    <row r="1172" spans="1:19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</row>
    <row r="1173" spans="1:19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</row>
    <row r="1174" spans="1:19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</row>
    <row r="1175" spans="1:19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</row>
    <row r="1176" spans="1:19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</row>
    <row r="1177" spans="1:19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</row>
    <row r="1178" spans="1:19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</row>
    <row r="1179" spans="1:19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</row>
    <row r="1180" spans="1:19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</row>
    <row r="1181" spans="1:19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</row>
    <row r="1182" spans="1:19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</row>
    <row r="1183" spans="1:19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</row>
    <row r="1184" spans="1:19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</row>
    <row r="1185" spans="1:19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</row>
    <row r="1186" spans="1:19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</row>
    <row r="1187" spans="1:19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</row>
    <row r="1188" spans="1:19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</row>
    <row r="1189" spans="1:19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</row>
    <row r="1190" spans="1:19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</row>
    <row r="1191" spans="1:19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</row>
    <row r="1192" spans="1:19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</row>
    <row r="1193" spans="1:19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</row>
    <row r="1194" spans="1:19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</row>
    <row r="1195" spans="1:19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</row>
    <row r="1196" spans="1:19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</row>
    <row r="1197" spans="1:19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</row>
    <row r="1198" spans="1:19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</row>
    <row r="1199" spans="1:19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</row>
    <row r="1200" spans="1:19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</row>
    <row r="1201" spans="1:19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</row>
    <row r="1202" spans="1:19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</row>
    <row r="1203" spans="1:19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</row>
    <row r="1204" spans="1:19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</row>
    <row r="1205" spans="1:19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</row>
    <row r="1206" spans="1:19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</row>
    <row r="1207" spans="1:19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</row>
    <row r="1208" spans="1:19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</row>
    <row r="1209" spans="1:19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</row>
    <row r="1210" spans="1:19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</row>
    <row r="1211" spans="1:19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</row>
    <row r="1212" spans="1:19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</row>
    <row r="1213" spans="1:19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</row>
    <row r="1214" spans="1:19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</row>
    <row r="1215" spans="1:19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</row>
    <row r="1216" spans="1:19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</row>
    <row r="1217" spans="1:19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</row>
    <row r="1218" spans="1:19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</row>
    <row r="1219" spans="1:19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</row>
    <row r="1220" spans="1:19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</row>
    <row r="1221" spans="1:19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</row>
    <row r="1222" spans="1:19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</row>
    <row r="1223" spans="1:19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</row>
    <row r="1224" spans="1:19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</row>
    <row r="1225" spans="1:19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</row>
    <row r="1226" spans="1:19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</row>
    <row r="1227" spans="1:19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</row>
    <row r="1228" spans="1:19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</row>
    <row r="1229" spans="1:19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</row>
    <row r="1230" spans="1:19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</row>
    <row r="1231" spans="1:19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</row>
    <row r="1232" spans="1:19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</row>
    <row r="1233" spans="1:19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</row>
    <row r="1234" spans="1:19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</row>
    <row r="1235" spans="1:19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</row>
    <row r="1236" spans="1:19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</row>
    <row r="1237" spans="1:19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</row>
    <row r="1238" spans="1:19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</row>
    <row r="1239" spans="1:19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</row>
    <row r="1240" spans="1:19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</row>
    <row r="1241" spans="1:19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</row>
    <row r="1242" spans="1:19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</row>
    <row r="1243" spans="1:19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</row>
    <row r="1244" spans="1:19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</row>
    <row r="1245" spans="1:19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</row>
    <row r="1246" spans="1:19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</row>
    <row r="1247" spans="1:19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</row>
    <row r="1248" spans="1:19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</row>
    <row r="1249" spans="1:19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</row>
    <row r="1250" spans="1:19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</row>
    <row r="1251" spans="1:19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</row>
    <row r="1252" spans="1:19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</row>
    <row r="1253" spans="1:19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</row>
    <row r="1254" spans="1:19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</row>
    <row r="1255" spans="1:19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</row>
    <row r="1256" spans="1:19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</row>
    <row r="1257" spans="1:19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</row>
    <row r="1258" spans="1:19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</row>
    <row r="1259" spans="1:19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</row>
    <row r="1260" spans="1:19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</row>
    <row r="1261" spans="1:19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</row>
    <row r="1262" spans="1:19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</row>
    <row r="1263" spans="1:19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</row>
    <row r="1264" spans="1:19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</row>
    <row r="1265" spans="1:19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</row>
    <row r="1266" spans="1:19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</row>
    <row r="1267" spans="1:19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</row>
    <row r="1268" spans="1:19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</row>
    <row r="1269" spans="1:19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</row>
    <row r="1270" spans="1:19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</row>
    <row r="1271" spans="1:19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</row>
    <row r="1272" spans="1:19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</row>
    <row r="1273" spans="1:19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</row>
    <row r="1274" spans="1:19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</row>
    <row r="1275" spans="1:19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</row>
    <row r="1276" spans="1:19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</row>
    <row r="1277" spans="1:19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</row>
    <row r="1278" spans="1:19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</row>
    <row r="1279" spans="1:19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</row>
    <row r="1280" spans="1:19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</row>
    <row r="1281" spans="1:19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</row>
    <row r="1282" spans="1:19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</row>
    <row r="1283" spans="1:19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</row>
    <row r="1284" spans="1:19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</row>
    <row r="1285" spans="1:19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</row>
    <row r="1286" spans="1:19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</row>
    <row r="1287" spans="1:19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</row>
    <row r="1288" spans="1:19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</row>
    <row r="1289" spans="1:19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</row>
    <row r="1290" spans="1:19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</row>
    <row r="1291" spans="1:19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</row>
    <row r="1292" spans="1:19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</row>
    <row r="1293" spans="1:19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</row>
    <row r="1294" spans="1:19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</row>
    <row r="1295" spans="1:19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</row>
    <row r="1296" spans="1:19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</row>
    <row r="1297" spans="1:19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</row>
    <row r="1298" spans="1:19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</row>
    <row r="1299" spans="1:19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</row>
    <row r="1300" spans="1:19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</row>
    <row r="1301" spans="1:19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</row>
    <row r="1302" spans="1:19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</row>
    <row r="1303" spans="1:19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</row>
    <row r="1304" spans="1:19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</row>
    <row r="1305" spans="1:19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</row>
    <row r="1306" spans="1:19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</row>
    <row r="1307" spans="1:19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</row>
    <row r="1308" spans="1:19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</row>
    <row r="1309" spans="1:19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</row>
    <row r="1310" spans="1:19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</row>
    <row r="1311" spans="1:19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</row>
    <row r="1312" spans="1:19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</row>
    <row r="1313" spans="1:19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</row>
    <row r="1314" spans="1:19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</row>
    <row r="1315" spans="1:19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</row>
    <row r="1316" spans="1:19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</row>
    <row r="1317" spans="1:19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</row>
    <row r="1318" spans="1:19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</row>
    <row r="1319" spans="1:19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</row>
    <row r="1320" spans="1:19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</row>
    <row r="1321" spans="1:19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</row>
    <row r="1322" spans="1:19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</row>
    <row r="1323" spans="1:19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</row>
    <row r="1324" spans="1:19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</row>
    <row r="1325" spans="1:19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</row>
    <row r="1326" spans="1:19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</row>
    <row r="1327" spans="1:19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</row>
    <row r="1328" spans="1:19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</row>
    <row r="1329" spans="1:19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</row>
    <row r="1330" spans="1:19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</row>
    <row r="1331" spans="1:19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</row>
    <row r="1332" spans="1:19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</row>
    <row r="1333" spans="1:19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</row>
    <row r="1334" spans="1:19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</row>
    <row r="1335" spans="1:19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</row>
    <row r="1336" spans="1:19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</row>
    <row r="1337" spans="1:19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</row>
    <row r="1338" spans="1:19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</row>
    <row r="1339" spans="1:19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</row>
    <row r="1340" spans="1:19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</row>
    <row r="1341" spans="1:19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</row>
    <row r="1342" spans="1:19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</row>
    <row r="1343" spans="1:19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</row>
    <row r="1344" spans="1:19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</row>
    <row r="1345" spans="1:19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</row>
    <row r="1346" spans="1:19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</row>
    <row r="1347" spans="1:19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</row>
    <row r="1348" spans="1:19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</row>
    <row r="1349" spans="1:19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</row>
    <row r="1350" spans="1:19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</row>
    <row r="1351" spans="1:19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</row>
    <row r="1352" spans="1:19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</row>
    <row r="1353" spans="1:19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</row>
    <row r="1354" spans="1:19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</row>
    <row r="1355" spans="1:19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</row>
    <row r="1356" spans="1:19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</row>
    <row r="1357" spans="1:19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</row>
    <row r="1358" spans="1:19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</row>
    <row r="1359" spans="1:19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</row>
    <row r="1360" spans="1:19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</row>
    <row r="1361" spans="1:19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</row>
    <row r="1362" spans="1:19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</row>
    <row r="1363" spans="1:19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</row>
    <row r="1364" spans="1:19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</row>
    <row r="1365" spans="1:19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</row>
    <row r="1366" spans="1:19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</row>
    <row r="1367" spans="1:19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</row>
    <row r="1368" spans="1:19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</row>
    <row r="1369" spans="1:19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</row>
    <row r="1370" spans="1:19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</row>
    <row r="1371" spans="1:19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</row>
    <row r="1372" spans="1:19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</row>
    <row r="1373" spans="1:19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</row>
    <row r="1374" spans="1:19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</row>
    <row r="1375" spans="1:19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</row>
    <row r="1376" spans="1:19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</row>
    <row r="1377" spans="1:19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</row>
    <row r="1378" spans="1:19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</row>
    <row r="1379" spans="1:19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</row>
    <row r="1380" spans="1:19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</row>
    <row r="1381" spans="1:19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</row>
    <row r="1382" spans="1:19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</row>
    <row r="1383" spans="1:19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</row>
    <row r="1384" spans="1:19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</row>
    <row r="1385" spans="1:19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</row>
    <row r="1386" spans="1:19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</row>
    <row r="1387" spans="1:19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</row>
    <row r="1388" spans="1:19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</row>
    <row r="1389" spans="1:19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</row>
    <row r="1390" spans="1:19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</row>
    <row r="1391" spans="1:19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</row>
    <row r="1392" spans="1:19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</row>
    <row r="1393" spans="1:19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</row>
    <row r="1394" spans="1:19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</row>
    <row r="1395" spans="1:19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</row>
    <row r="1396" spans="1:19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</row>
    <row r="1397" spans="1:19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</row>
    <row r="1398" spans="1:19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</row>
    <row r="1399" spans="1:19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</row>
    <row r="1400" spans="1:19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</row>
    <row r="1401" spans="1:19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</row>
    <row r="1402" spans="1:19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</row>
    <row r="1403" spans="1:19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</row>
    <row r="1404" spans="1:19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</row>
    <row r="1405" spans="1:19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</row>
    <row r="1406" spans="1:19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</row>
    <row r="1407" spans="1:19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</row>
    <row r="1408" spans="1:19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</row>
    <row r="1409" spans="1:19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</row>
    <row r="1410" spans="1:19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</row>
    <row r="1411" spans="1:19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</row>
    <row r="1412" spans="1:19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</row>
    <row r="1413" spans="1:19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</row>
    <row r="1414" spans="1:19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</row>
    <row r="1415" spans="1:19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</row>
    <row r="1416" spans="1:19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</row>
    <row r="1417" spans="1:19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</row>
    <row r="1418" spans="1:19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</row>
    <row r="1419" spans="1:19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</row>
    <row r="1420" spans="1:19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</row>
    <row r="1421" spans="1:19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</row>
    <row r="1422" spans="1:19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</row>
    <row r="1423" spans="1:19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</row>
    <row r="1424" spans="1:19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</row>
    <row r="1425" spans="1:19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</row>
    <row r="1426" spans="1:19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</row>
    <row r="1427" spans="1:19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</row>
    <row r="1428" spans="1:19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</row>
    <row r="1429" spans="1:19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</row>
    <row r="1430" spans="1:19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</row>
    <row r="1431" spans="1:19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</row>
    <row r="1432" spans="1:19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</row>
    <row r="1433" spans="1:19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</row>
    <row r="1434" spans="1:19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</row>
    <row r="1435" spans="1:19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</row>
    <row r="1436" spans="1:19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</row>
    <row r="1437" spans="1:19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</row>
    <row r="1438" spans="1:19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</row>
    <row r="1439" spans="1:19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</row>
    <row r="1440" spans="1:19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</row>
    <row r="1441" spans="1:19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</row>
    <row r="1442" spans="1:19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</row>
    <row r="1443" spans="1:19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</row>
    <row r="1444" spans="1:19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</row>
    <row r="1445" spans="1:19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</row>
    <row r="1446" spans="1:19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</row>
    <row r="1447" spans="1:19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</row>
    <row r="1448" spans="1:19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</row>
    <row r="1449" spans="1:19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</row>
    <row r="1450" spans="1:19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</row>
    <row r="1451" spans="1:19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</row>
    <row r="1452" spans="1:19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</row>
    <row r="1453" spans="1:19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</row>
    <row r="1454" spans="1:19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</row>
    <row r="1455" spans="1:19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</row>
    <row r="1456" spans="1:19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</row>
    <row r="1457" spans="1:19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</row>
    <row r="1458" spans="1:19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</row>
    <row r="1459" spans="1:19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</row>
    <row r="1460" spans="1:19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</row>
    <row r="1461" spans="1:19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</row>
    <row r="1462" spans="1:19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</row>
    <row r="1463" spans="1:19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</row>
    <row r="1464" spans="1:19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</row>
    <row r="1465" spans="1:19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</row>
    <row r="1466" spans="1:19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</row>
    <row r="1467" spans="1:19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</row>
    <row r="1468" spans="1:19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</row>
    <row r="1469" spans="1:19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</row>
    <row r="1470" spans="1:19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</row>
    <row r="1471" spans="1:19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</row>
    <row r="1472" spans="1:19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</row>
    <row r="1473" spans="1:19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</row>
    <row r="1474" spans="1:19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</row>
    <row r="1475" spans="1:19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</row>
    <row r="1476" spans="1:19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</row>
    <row r="1477" spans="1:19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</row>
    <row r="1478" spans="1:19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</row>
    <row r="1479" spans="1:19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</row>
    <row r="1480" spans="1:19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</row>
    <row r="1481" spans="1:19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</row>
    <row r="1482" spans="1:19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</row>
    <row r="1483" spans="1:19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</row>
    <row r="1484" spans="1:19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</row>
    <row r="1485" spans="1:19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</row>
    <row r="1486" spans="1:19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</row>
    <row r="1487" spans="1:19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</row>
    <row r="1488" spans="1:19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</row>
    <row r="1489" spans="1:19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</row>
    <row r="1490" spans="1:19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</row>
    <row r="1491" spans="1:19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</row>
    <row r="1492" spans="1:19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</row>
    <row r="1493" spans="1:19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</row>
    <row r="1494" spans="1:19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</row>
    <row r="1495" spans="1:19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</row>
    <row r="1496" spans="1:19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</row>
    <row r="1497" spans="1:19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</row>
    <row r="1498" spans="1:19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</row>
    <row r="1499" spans="1:19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</row>
    <row r="1500" spans="1:19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</row>
    <row r="1501" spans="1:19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</row>
    <row r="1502" spans="1:19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</row>
    <row r="1503" spans="1:19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</row>
    <row r="1504" spans="1:19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</row>
    <row r="1505" spans="1:19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</row>
    <row r="1506" spans="1:19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</row>
    <row r="1507" spans="1:19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</row>
    <row r="1508" spans="1:19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</row>
    <row r="1509" spans="1:19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</row>
    <row r="1510" spans="1:19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</row>
    <row r="1511" spans="1:19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</row>
    <row r="1512" spans="1:19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</row>
    <row r="1513" spans="1:19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</row>
    <row r="1514" spans="1:19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</row>
    <row r="1515" spans="1:19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</row>
    <row r="1516" spans="1:19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</row>
    <row r="1517" spans="1:19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</row>
    <row r="1518" spans="1:19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</row>
    <row r="1519" spans="1:19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</row>
    <row r="1520" spans="1:19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</row>
    <row r="1521" spans="1:19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</row>
    <row r="1522" spans="1:19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</row>
    <row r="1523" spans="1:19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</row>
    <row r="1524" spans="1:19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</row>
    <row r="1525" spans="1:19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</row>
    <row r="1526" spans="1:19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</row>
    <row r="1527" spans="1:19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</row>
    <row r="1528" spans="1:19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</row>
    <row r="1529" spans="1:19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</row>
    <row r="1530" spans="1:19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</row>
    <row r="1531" spans="1:19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</row>
    <row r="1532" spans="1:19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</row>
    <row r="1533" spans="1:19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</row>
    <row r="1534" spans="1:19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</row>
    <row r="1535" spans="1:19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</row>
    <row r="1536" spans="1:19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</row>
    <row r="1537" spans="1:19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</row>
    <row r="1538" spans="1:19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</row>
    <row r="1539" spans="1:19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</row>
    <row r="1540" spans="1:19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</row>
    <row r="1541" spans="1:19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</row>
    <row r="1542" spans="1:19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</row>
    <row r="1543" spans="1:19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</row>
    <row r="1544" spans="1:19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</row>
    <row r="1545" spans="1:19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</row>
    <row r="1546" spans="1:19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</row>
    <row r="1547" spans="1:19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</row>
    <row r="1548" spans="1:19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</row>
    <row r="1549" spans="1:19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</row>
    <row r="1550" spans="1:19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</row>
    <row r="1551" spans="1:19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</row>
    <row r="1552" spans="1:19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</row>
    <row r="1553" spans="1:19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</row>
    <row r="1554" spans="1:19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</row>
    <row r="1555" spans="1:19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</row>
    <row r="1556" spans="1:19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</row>
    <row r="1557" spans="1:19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</row>
    <row r="1558" spans="1:19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</row>
    <row r="1559" spans="1:19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</row>
    <row r="1560" spans="1:19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</row>
    <row r="1561" spans="1:19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</row>
    <row r="1562" spans="1:19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</row>
    <row r="1563" spans="1:19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</row>
    <row r="1564" spans="1:19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</row>
    <row r="1565" spans="1:19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</row>
    <row r="1566" spans="1:19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</row>
    <row r="1567" spans="1:19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</row>
    <row r="1568" spans="1:19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</row>
    <row r="1569" spans="1:19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</row>
    <row r="1570" spans="1:19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</row>
    <row r="1571" spans="1:19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</row>
    <row r="1572" spans="1:19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</row>
    <row r="1573" spans="1:19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</row>
    <row r="1574" spans="1:19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</row>
    <row r="1575" spans="1:19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</row>
    <row r="1576" spans="1:19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</row>
    <row r="1577" spans="1:19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</row>
    <row r="1578" spans="1:19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</row>
    <row r="1579" spans="1:19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</row>
    <row r="1580" spans="1:19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</row>
    <row r="1581" spans="1:19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</row>
    <row r="1582" spans="1:19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</row>
    <row r="1583" spans="1:19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</row>
    <row r="1584" spans="1:19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</row>
    <row r="1585" spans="1:19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</row>
    <row r="1586" spans="1:19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</row>
    <row r="1587" spans="1:19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</row>
    <row r="1588" spans="1:19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</row>
    <row r="1589" spans="1:19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</row>
    <row r="1590" spans="1:19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</row>
    <row r="1591" spans="1:19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</row>
    <row r="1592" spans="1:19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</row>
    <row r="1593" spans="1:19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</row>
    <row r="1594" spans="1:19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</row>
    <row r="1595" spans="1:19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</row>
    <row r="1596" spans="1:19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</row>
    <row r="1597" spans="1:19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</row>
    <row r="1598" spans="1:19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</row>
    <row r="1599" spans="1:19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</row>
    <row r="1600" spans="1:19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</row>
    <row r="1601" spans="1:19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</row>
    <row r="1602" spans="1:19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</row>
    <row r="1603" spans="1:19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</row>
    <row r="1604" spans="1:19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</row>
    <row r="1605" spans="1:19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</row>
    <row r="1606" spans="1:19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</row>
    <row r="1607" spans="1:19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</row>
    <row r="1608" spans="1:19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</row>
    <row r="1609" spans="1:19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</row>
    <row r="1610" spans="1:19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</row>
    <row r="1611" spans="1:19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</row>
    <row r="1612" spans="1:19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</row>
    <row r="1613" spans="1:19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</row>
    <row r="1614" spans="1:19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</row>
    <row r="1615" spans="1:19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</row>
    <row r="1616" spans="1:19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</row>
    <row r="1617" spans="1:19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</row>
    <row r="1618" spans="1:19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</row>
    <row r="1619" spans="1:19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</row>
    <row r="1620" spans="1:19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</row>
    <row r="1621" spans="1:19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</row>
    <row r="1622" spans="1:19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</row>
    <row r="1623" spans="1:19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</row>
    <row r="1624" spans="1:19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</row>
    <row r="1625" spans="1:19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</row>
    <row r="1626" spans="1:19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</row>
    <row r="1627" spans="1:19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</row>
    <row r="1628" spans="1:19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</row>
    <row r="1629" spans="1:19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</row>
    <row r="1630" spans="1:19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</row>
    <row r="1631" spans="1:19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</row>
    <row r="1632" spans="1:19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</row>
    <row r="1633" spans="1:19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</row>
    <row r="1634" spans="1:19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</row>
    <row r="1635" spans="1:19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</row>
    <row r="1636" spans="1:19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</row>
    <row r="1637" spans="1:19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</row>
    <row r="1638" spans="1:19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</row>
    <row r="1639" spans="1:19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</row>
    <row r="1640" spans="1:19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</row>
    <row r="1641" spans="1:19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</row>
    <row r="1642" spans="1:19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</row>
    <row r="1643" spans="1:19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</row>
    <row r="1644" spans="1:19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</row>
    <row r="1645" spans="1:19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</row>
    <row r="1646" spans="1:19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</row>
    <row r="1647" spans="1:19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</row>
    <row r="1648" spans="1:19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</row>
    <row r="1649" spans="1:19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</row>
    <row r="1650" spans="1:19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</row>
    <row r="1651" spans="1:19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</row>
    <row r="1652" spans="1:19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</row>
    <row r="1653" spans="1:19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</row>
    <row r="1654" spans="1:19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</row>
    <row r="1655" spans="1:19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</row>
    <row r="1656" spans="1:19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</row>
    <row r="1657" spans="1:19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</row>
    <row r="1658" spans="1:19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</row>
    <row r="1659" spans="1:19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</row>
    <row r="1660" spans="1:19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</row>
    <row r="1661" spans="1:19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</row>
    <row r="1662" spans="1:19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</row>
    <row r="1663" spans="1:19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</row>
    <row r="1664" spans="1:19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</row>
    <row r="1665" spans="1:19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</row>
    <row r="1666" spans="1:19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</row>
    <row r="1667" spans="1:19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</row>
    <row r="1668" spans="1:19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</row>
    <row r="1669" spans="1:19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</row>
    <row r="1670" spans="1:19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</row>
    <row r="1671" spans="1:19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</row>
    <row r="1672" spans="1:19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</row>
    <row r="1673" spans="1:19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</row>
    <row r="1674" spans="1:19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</row>
    <row r="1675" spans="1:19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</row>
    <row r="1676" spans="1:19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</row>
    <row r="1677" spans="1:19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</row>
    <row r="1678" spans="1:19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</row>
    <row r="1679" spans="1:19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</row>
    <row r="1680" spans="1:19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</row>
    <row r="1681" spans="1:19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</row>
    <row r="1682" spans="1:19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</row>
    <row r="1683" spans="1:19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</row>
    <row r="1684" spans="1:19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</row>
    <row r="1685" spans="1:19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</row>
    <row r="1686" spans="1:19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</row>
    <row r="1687" spans="1:19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</row>
    <row r="1688" spans="1:19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</row>
    <row r="1689" spans="1:19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</row>
    <row r="1690" spans="1:19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</row>
    <row r="1691" spans="1:19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</row>
    <row r="1692" spans="1:19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</row>
    <row r="1693" spans="1:19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</row>
    <row r="1694" spans="1:19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</row>
    <row r="1695" spans="1:19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</row>
    <row r="1696" spans="1:19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</row>
    <row r="1697" spans="1:19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</row>
    <row r="1698" spans="1:19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</row>
    <row r="1699" spans="1:19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</row>
    <row r="1700" spans="1:19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</row>
    <row r="1701" spans="1:19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</row>
    <row r="1702" spans="1:19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</row>
    <row r="1703" spans="1:19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</row>
    <row r="1704" spans="1:19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</row>
    <row r="1705" spans="1:19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</row>
    <row r="1706" spans="1:19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</row>
    <row r="1707" spans="1:19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</row>
    <row r="1708" spans="1:19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</row>
    <row r="1709" spans="1:19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</row>
    <row r="1710" spans="1:19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</row>
    <row r="1711" spans="1:19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</row>
    <row r="1712" spans="1:19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</row>
    <row r="1713" spans="1:19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</row>
    <row r="1714" spans="1:19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</row>
    <row r="1715" spans="1:19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</row>
    <row r="1716" spans="1:19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</row>
    <row r="1717" spans="1:19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</row>
    <row r="1718" spans="1:19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</row>
    <row r="1719" spans="1:19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</row>
    <row r="1720" spans="1:19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</row>
    <row r="1721" spans="1:19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</row>
    <row r="1722" spans="1:19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</row>
    <row r="1723" spans="1:19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</row>
    <row r="1724" spans="1:19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</row>
    <row r="1725" spans="1:19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</row>
    <row r="1726" spans="1:19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</row>
    <row r="1727" spans="1:19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</row>
    <row r="1728" spans="1:19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</row>
    <row r="1729" spans="1:19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</row>
    <row r="1730" spans="1:19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</row>
    <row r="1731" spans="1:19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</row>
    <row r="1732" spans="1:19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</row>
    <row r="1733" spans="1:19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</row>
    <row r="1734" spans="1:19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</row>
    <row r="1735" spans="1:19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</row>
    <row r="1736" spans="1:19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</row>
    <row r="1737" spans="1:19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</row>
    <row r="1738" spans="1:19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</row>
    <row r="1739" spans="1:19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</row>
    <row r="1740" spans="1:19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</row>
    <row r="1741" spans="1:19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</row>
    <row r="1742" spans="1:19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</row>
    <row r="1743" spans="1:19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</row>
    <row r="1744" spans="1:19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</row>
    <row r="1745" spans="1:19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</row>
    <row r="1746" spans="1:19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</row>
    <row r="1747" spans="1:19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</row>
    <row r="1748" spans="1:19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</row>
    <row r="1749" spans="1:19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</row>
    <row r="1750" spans="1:19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</row>
    <row r="1751" spans="1:19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</row>
    <row r="1752" spans="1:19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</row>
    <row r="1753" spans="1:19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</row>
    <row r="1754" spans="1:19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</row>
    <row r="1755" spans="1:19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</row>
    <row r="1756" spans="1:19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</row>
    <row r="1757" spans="1:19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</row>
    <row r="1758" spans="1:19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</row>
    <row r="1759" spans="1:19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</row>
    <row r="1760" spans="1:19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</row>
    <row r="1761" spans="1:19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</row>
    <row r="1762" spans="1:19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</row>
    <row r="1763" spans="1:19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</row>
    <row r="1764" spans="1:19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</row>
    <row r="1765" spans="1:19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</row>
    <row r="1766" spans="1:19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</row>
    <row r="1767" spans="1:19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</row>
    <row r="1768" spans="1:19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</row>
    <row r="1769" spans="1:19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</row>
    <row r="1770" spans="1:19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</row>
    <row r="1771" spans="1:19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</row>
    <row r="1772" spans="1:19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</row>
    <row r="1773" spans="1:19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</row>
    <row r="1774" spans="1:19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</row>
    <row r="1775" spans="1:19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</row>
    <row r="1776" spans="1:19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</row>
    <row r="1777" spans="1:19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</row>
    <row r="1778" spans="1:19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</row>
    <row r="1779" spans="1:19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</row>
    <row r="1780" spans="1:19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</row>
    <row r="1781" spans="1:19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</row>
    <row r="1782" spans="1:19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</row>
    <row r="1783" spans="1:19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</row>
    <row r="1784" spans="1:19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</row>
    <row r="1785" spans="1:19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</row>
    <row r="1786" spans="1:19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</row>
    <row r="1787" spans="1:19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</row>
    <row r="1788" spans="1:19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</row>
    <row r="1789" spans="1:19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</row>
    <row r="1790" spans="1:19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</row>
    <row r="1791" spans="1:19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</row>
    <row r="1792" spans="1:19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</row>
    <row r="1793" spans="1:19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</row>
    <row r="1794" spans="1:19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</row>
    <row r="1795" spans="1:19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</row>
    <row r="1796" spans="1:19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</row>
    <row r="1797" spans="1:19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</row>
    <row r="1798" spans="1:19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</row>
    <row r="1799" spans="1:19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</row>
    <row r="1800" spans="1:19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</row>
    <row r="1801" spans="1:19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</row>
    <row r="1802" spans="1:19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</row>
    <row r="1803" spans="1:19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</row>
    <row r="1804" spans="1:19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</row>
    <row r="1805" spans="1:19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</row>
    <row r="1806" spans="1:19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</row>
    <row r="1807" spans="1:19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</row>
    <row r="1808" spans="1:19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</row>
    <row r="1809" spans="1:19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</row>
    <row r="1810" spans="1:19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</row>
    <row r="1811" spans="1:19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</row>
    <row r="1812" spans="1:19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</row>
    <row r="1813" spans="1:19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</row>
    <row r="1814" spans="1:19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</row>
    <row r="1815" spans="1:19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</row>
    <row r="1816" spans="1:19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</row>
    <row r="1817" spans="1:19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</row>
    <row r="1818" spans="1:19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</row>
    <row r="1819" spans="1:19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</row>
    <row r="1820" spans="1:19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</row>
    <row r="1821" spans="1:19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</row>
    <row r="1822" spans="1:19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</row>
    <row r="1823" spans="1:19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</row>
    <row r="1824" spans="1:19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</row>
    <row r="1825" spans="1:19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</row>
    <row r="1826" spans="1:19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</row>
    <row r="1827" spans="1:19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</row>
    <row r="1828" spans="1:19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</row>
    <row r="1829" spans="1:19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</row>
    <row r="1830" spans="1:19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</row>
    <row r="1831" spans="1:19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</row>
    <row r="1832" spans="1:19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</row>
    <row r="1833" spans="1:19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</row>
    <row r="1834" spans="1:19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</row>
    <row r="1835" spans="1:19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</row>
    <row r="1836" spans="1:19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</row>
    <row r="1837" spans="1:19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</row>
    <row r="1838" spans="1:19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</row>
    <row r="1839" spans="1:19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</row>
    <row r="1840" spans="1:19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</row>
    <row r="1841" spans="1:19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</row>
    <row r="1842" spans="1:19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</row>
    <row r="1843" spans="1:19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</row>
    <row r="1844" spans="1:19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</row>
    <row r="1845" spans="1:19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</row>
    <row r="1846" spans="1:19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</row>
    <row r="1847" spans="1:19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</row>
    <row r="1848" spans="1:19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</row>
    <row r="1849" spans="1:19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</row>
    <row r="1850" spans="1:19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</row>
    <row r="1851" spans="1:19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</row>
    <row r="1852" spans="1:19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</row>
    <row r="1853" spans="1:19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</row>
    <row r="1854" spans="1:19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</row>
    <row r="1855" spans="1:19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</row>
    <row r="1856" spans="1:19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</row>
    <row r="1857" spans="1:19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</row>
    <row r="1858" spans="1:19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</row>
    <row r="1859" spans="1:19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</row>
    <row r="1860" spans="1:19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</row>
    <row r="1861" spans="1:19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</row>
    <row r="1862" spans="1:19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</row>
    <row r="1863" spans="1:19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</row>
    <row r="1864" spans="1:19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</row>
    <row r="1865" spans="1:19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</row>
    <row r="1866" spans="1:19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</row>
    <row r="1867" spans="1:19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</row>
    <row r="1868" spans="1:19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</row>
    <row r="1869" spans="1:19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</row>
    <row r="1870" spans="1:19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</row>
    <row r="1871" spans="1:19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</row>
    <row r="1872" spans="1:19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</row>
    <row r="1873" spans="1:19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</row>
    <row r="1874" spans="1:19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</row>
    <row r="1875" spans="1:19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</row>
    <row r="1876" spans="1:19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</row>
    <row r="1877" spans="1:19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</row>
    <row r="1878" spans="1:19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</row>
    <row r="1879" spans="1:19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</row>
    <row r="1880" spans="1:19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</row>
    <row r="1881" spans="1:19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</row>
    <row r="1882" spans="1:19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</row>
    <row r="1883" spans="1:19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</row>
    <row r="1884" spans="1:19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</row>
    <row r="1885" spans="1:19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</row>
    <row r="1886" spans="1:19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</row>
    <row r="1887" spans="1:19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</row>
    <row r="1888" spans="1:19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</row>
    <row r="1889" spans="1:19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</row>
    <row r="1890" spans="1:19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</row>
    <row r="1891" spans="1:19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</row>
    <row r="1892" spans="1:19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</row>
    <row r="1893" spans="1:19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</row>
    <row r="1894" spans="1:19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</row>
    <row r="1895" spans="1:19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</row>
    <row r="1896" spans="1:19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</row>
    <row r="1897" spans="1:19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</row>
    <row r="1898" spans="1:19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</row>
    <row r="1899" spans="1:19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</row>
    <row r="1900" spans="1:19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</row>
    <row r="1901" spans="1:19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</row>
    <row r="1902" spans="1:19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</row>
    <row r="1903" spans="1:19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</row>
    <row r="1904" spans="1:19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</row>
    <row r="1905" spans="1:19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</row>
    <row r="1906" spans="1:19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</row>
    <row r="1907" spans="1:19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</row>
    <row r="1908" spans="1:19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</row>
    <row r="1909" spans="1:19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</row>
    <row r="1910" spans="1:19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</row>
    <row r="1911" spans="1:19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</row>
    <row r="1912" spans="1:19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</row>
    <row r="1913" spans="1:19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</row>
    <row r="1914" spans="1:19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</row>
    <row r="1915" spans="1:19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</row>
    <row r="1916" spans="1:19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</row>
    <row r="1917" spans="1:19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</row>
    <row r="1918" spans="1:19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</row>
    <row r="1919" spans="1:19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</row>
    <row r="1920" spans="1:19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</row>
    <row r="1921" spans="1:19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</row>
    <row r="1922" spans="1:19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</row>
    <row r="1923" spans="1:19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</row>
    <row r="1924" spans="1:19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</row>
    <row r="1925" spans="1:19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</row>
    <row r="1926" spans="1:19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</row>
    <row r="1927" spans="1:19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</row>
    <row r="1928" spans="1:19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</row>
    <row r="1929" spans="1:19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</row>
    <row r="1930" spans="1:19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</row>
    <row r="1931" spans="1:19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</row>
    <row r="1932" spans="1:19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</row>
    <row r="1933" spans="1:19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</row>
    <row r="1934" spans="1:19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</row>
    <row r="1935" spans="1:19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</row>
    <row r="1936" spans="1:19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</row>
    <row r="1937" spans="1:19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</row>
    <row r="1938" spans="1:19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</row>
    <row r="1939" spans="1:19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</row>
    <row r="1940" spans="1:19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</row>
    <row r="1941" spans="1:19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</row>
    <row r="1942" spans="1:19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</row>
    <row r="1943" spans="1:19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</row>
    <row r="1944" spans="1:19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</row>
    <row r="1945" spans="1:19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</row>
    <row r="1946" spans="1:19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</row>
    <row r="1947" spans="1:19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</row>
    <row r="1948" spans="1:19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</row>
    <row r="1949" spans="1:19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</row>
    <row r="1950" spans="1:19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</row>
    <row r="1951" spans="1:19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</row>
    <row r="1952" spans="1:19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</row>
    <row r="1953" spans="1:19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</row>
    <row r="1954" spans="1:19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</row>
    <row r="1955" spans="1:19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</row>
    <row r="1956" spans="1:19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</row>
    <row r="1957" spans="1:19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</row>
    <row r="1958" spans="1:19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</row>
    <row r="1959" spans="1:19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</row>
    <row r="1960" spans="1:19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</row>
    <row r="1961" spans="1:19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</row>
    <row r="1962" spans="1:19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</row>
    <row r="1963" spans="1:19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</row>
    <row r="1964" spans="1:19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</row>
    <row r="1965" spans="1:19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</row>
    <row r="1966" spans="1:19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</row>
    <row r="1967" spans="1:19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</row>
    <row r="1968" spans="1:19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</row>
    <row r="1969" spans="1:19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</row>
    <row r="1970" spans="1:19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</row>
    <row r="1971" spans="1:19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</row>
    <row r="1972" spans="1:19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</row>
    <row r="1973" spans="1:19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</row>
    <row r="1974" spans="1:19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</row>
    <row r="1975" spans="1:19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</row>
    <row r="1976" spans="1:19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</row>
    <row r="1977" spans="1:19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</row>
    <row r="1978" spans="1:19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</row>
    <row r="1979" spans="1:19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</row>
    <row r="1980" spans="1:19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</row>
    <row r="1981" spans="1:19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</row>
    <row r="1982" spans="1:19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</row>
    <row r="1983" spans="1:19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</row>
    <row r="1984" spans="1:19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</row>
    <row r="1985" spans="1:19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</row>
    <row r="1986" spans="1:19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</row>
    <row r="1987" spans="1:19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</row>
    <row r="1988" spans="1:19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</row>
    <row r="1989" spans="1:19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</row>
    <row r="1990" spans="1:19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</row>
    <row r="1991" spans="1:19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</row>
    <row r="1992" spans="1:19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</row>
    <row r="1993" spans="1:19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</row>
    <row r="1994" spans="1:19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</row>
    <row r="1995" spans="1:19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</row>
    <row r="1996" spans="1:19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</row>
    <row r="1997" spans="1:19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</row>
    <row r="1998" spans="1:19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</row>
    <row r="1999" spans="1:19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</row>
    <row r="2000" spans="1:19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</row>
    <row r="2001" spans="1:19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</row>
    <row r="2002" spans="1:19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</row>
    <row r="2003" spans="1:19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</row>
    <row r="2004" spans="1:19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</row>
    <row r="2005" spans="1:19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</row>
    <row r="2006" spans="1:19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</row>
    <row r="2007" spans="1:19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</row>
    <row r="2008" spans="1:19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</row>
    <row r="2009" spans="1:19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</row>
    <row r="2010" spans="1:19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</row>
    <row r="2011" spans="1:19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</row>
    <row r="2012" spans="1:19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</row>
    <row r="2013" spans="1:19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</row>
    <row r="2014" spans="1:19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</row>
    <row r="2015" spans="1:19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</row>
    <row r="2016" spans="1:19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</row>
    <row r="2017" spans="1:19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</row>
    <row r="2018" spans="1:19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</row>
    <row r="2019" spans="1:19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</row>
    <row r="2020" spans="1:19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</row>
    <row r="2021" spans="1:19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</row>
    <row r="2022" spans="1:19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</row>
    <row r="2023" spans="1:19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</row>
    <row r="2024" spans="1:19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</row>
    <row r="2025" spans="1:19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</row>
    <row r="2026" spans="1:19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</row>
    <row r="2027" spans="1:19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</row>
    <row r="2028" spans="1:19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</row>
    <row r="2029" spans="1:19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</row>
    <row r="2030" spans="1:19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</row>
    <row r="2031" spans="1:19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</row>
    <row r="2032" spans="1:19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</row>
    <row r="2033" spans="1:19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</row>
    <row r="2034" spans="1:19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</row>
    <row r="2035" spans="1:19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</row>
    <row r="2036" spans="1:19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</row>
    <row r="2037" spans="1:19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</row>
    <row r="2038" spans="1:19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</row>
    <row r="2039" spans="1:19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</row>
    <row r="2040" spans="1:19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</row>
    <row r="2041" spans="1:19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</row>
    <row r="2042" spans="1:19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</row>
    <row r="2043" spans="1:19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</row>
    <row r="2044" spans="1:19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</row>
    <row r="2045" spans="1:19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</row>
    <row r="2046" spans="1:19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</row>
    <row r="2047" spans="1:19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</row>
    <row r="2048" spans="1:19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</row>
    <row r="2049" spans="1:19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</row>
    <row r="2050" spans="1:19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</row>
    <row r="2051" spans="1:19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</row>
    <row r="2052" spans="1:19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</row>
    <row r="2053" spans="1:19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</row>
    <row r="2054" spans="1:19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</row>
    <row r="2055" spans="1:19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</row>
    <row r="2056" spans="1:19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</row>
    <row r="2057" spans="1:19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</row>
    <row r="2058" spans="1:19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</row>
    <row r="2059" spans="1:19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</row>
    <row r="2060" spans="1:19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</row>
    <row r="2061" spans="1:19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</row>
    <row r="2062" spans="1:19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</row>
    <row r="2063" spans="1:19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</row>
    <row r="2064" spans="1:19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</row>
    <row r="2065" spans="1:19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</row>
    <row r="2066" spans="1:19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</row>
    <row r="2067" spans="1:19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</row>
    <row r="2068" spans="1:19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</row>
    <row r="2069" spans="1:19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</row>
    <row r="2070" spans="1:19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</row>
    <row r="2071" spans="1:19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</row>
    <row r="2072" spans="1:19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</row>
    <row r="2073" spans="1:19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</row>
    <row r="2074" spans="1:19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</row>
    <row r="2075" spans="1:19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</row>
    <row r="2076" spans="1:19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</row>
    <row r="2077" spans="1:19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</row>
    <row r="2078" spans="1:19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</row>
    <row r="2079" spans="1:19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</row>
    <row r="2080" spans="1:19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</row>
    <row r="2081" spans="1:19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</row>
    <row r="2082" spans="1:19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</row>
    <row r="2083" spans="1:19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</row>
    <row r="2084" spans="1:19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</row>
    <row r="2085" spans="1:19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</row>
    <row r="2086" spans="1:19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</row>
    <row r="2087" spans="1:19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</row>
    <row r="2088" spans="1:19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</row>
    <row r="2089" spans="1:19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</row>
    <row r="2090" spans="1:19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</row>
    <row r="2091" spans="1:19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</row>
    <row r="2092" spans="1:19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</row>
    <row r="2093" spans="1:19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</row>
    <row r="2094" spans="1:19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</row>
    <row r="2095" spans="1:19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</row>
    <row r="2096" spans="1:19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</row>
    <row r="2097" spans="1:19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</row>
    <row r="2098" spans="1:19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</row>
    <row r="2099" spans="1:19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</row>
    <row r="2100" spans="1:19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</row>
    <row r="2101" spans="1:19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</row>
    <row r="2102" spans="1:19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</row>
    <row r="2103" spans="1:19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</row>
    <row r="2104" spans="1:19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</row>
    <row r="2105" spans="1:19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</row>
    <row r="2106" spans="1:19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</row>
    <row r="2107" spans="1:19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</row>
    <row r="2108" spans="1:19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</row>
    <row r="2109" spans="1:19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</row>
    <row r="2110" spans="1:19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</row>
    <row r="2111" spans="1:19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</row>
    <row r="2112" spans="1:19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</row>
    <row r="2113" spans="1:19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</row>
    <row r="2114" spans="1:19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</row>
    <row r="2115" spans="1:19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</row>
    <row r="2116" spans="1:19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</row>
    <row r="2117" spans="1:19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</row>
    <row r="2118" spans="1:19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</row>
    <row r="2119" spans="1:19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</row>
    <row r="2120" spans="1:19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</row>
    <row r="2121" spans="1:19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</row>
    <row r="2122" spans="1:19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</row>
    <row r="2123" spans="1:19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</row>
    <row r="2124" spans="1:19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</row>
    <row r="2125" spans="1:19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</row>
    <row r="2126" spans="1:19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</row>
    <row r="2127" spans="1:19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</row>
    <row r="2128" spans="1:19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</row>
    <row r="2129" spans="1:19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</row>
    <row r="2130" spans="1:19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</row>
    <row r="2131" spans="1:19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</row>
    <row r="2132" spans="1:19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</row>
    <row r="2133" spans="1:19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</row>
    <row r="2134" spans="1:19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</row>
    <row r="2135" spans="1:19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</row>
    <row r="2136" spans="1:19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</row>
    <row r="2137" spans="1:19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</row>
    <row r="2138" spans="1:19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</row>
    <row r="2139" spans="1:19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</row>
    <row r="2140" spans="1:19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</row>
    <row r="2141" spans="1:19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</row>
    <row r="2142" spans="1:19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</row>
    <row r="2143" spans="1:19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</row>
    <row r="2144" spans="1:19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</row>
    <row r="2145" spans="1:19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</row>
    <row r="2146" spans="1:19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</row>
    <row r="2147" spans="1:19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</row>
    <row r="2148" spans="1:19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</row>
    <row r="2149" spans="1:19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</row>
    <row r="2150" spans="1:19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</row>
    <row r="2151" spans="1:19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</row>
    <row r="2152" spans="1:19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</row>
    <row r="2153" spans="1:19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</row>
    <row r="2154" spans="1:19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</row>
    <row r="2155" spans="1:19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</row>
    <row r="2156" spans="1:19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</row>
    <row r="2157" spans="1:19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</row>
    <row r="2158" spans="1:19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</row>
    <row r="2159" spans="1:19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</row>
    <row r="2160" spans="1:19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</row>
    <row r="2161" spans="1:19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</row>
    <row r="2162" spans="1:19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</row>
    <row r="2163" spans="1:19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</row>
    <row r="2164" spans="1:19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</row>
    <row r="2165" spans="1:19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</row>
    <row r="2166" spans="1:19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</row>
    <row r="2167" spans="1:19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</row>
    <row r="2168" spans="1:19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</row>
    <row r="2169" spans="1:19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</row>
    <row r="2170" spans="1:19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</row>
    <row r="2171" spans="1:19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</row>
    <row r="2172" spans="1:19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</row>
    <row r="2173" spans="1:19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</row>
    <row r="2174" spans="1:19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</row>
    <row r="2175" spans="1:19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</row>
    <row r="2176" spans="1:19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</row>
    <row r="2177" spans="1:19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</row>
    <row r="2178" spans="1:19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</row>
    <row r="2179" spans="1:19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</row>
    <row r="2180" spans="1:19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</row>
    <row r="2181" spans="1:19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</row>
    <row r="2182" spans="1:19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</row>
    <row r="2183" spans="1:19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</row>
    <row r="2184" spans="1:19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</row>
    <row r="2185" spans="1:19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</row>
    <row r="2186" spans="1:19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</row>
    <row r="2187" spans="1:19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</row>
    <row r="2188" spans="1:19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</row>
    <row r="2189" spans="1:19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</row>
    <row r="2190" spans="1:19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</row>
    <row r="2191" spans="1:19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</row>
    <row r="2192" spans="1:19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</row>
    <row r="2193" spans="1:19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</row>
    <row r="2194" spans="1:19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</row>
    <row r="2195" spans="1:19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</row>
    <row r="2196" spans="1:19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</row>
    <row r="2197" spans="1:19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</row>
    <row r="2198" spans="1:19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</row>
    <row r="2199" spans="1:19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</row>
    <row r="2200" spans="1:19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</row>
    <row r="2201" spans="1:19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</row>
    <row r="2202" spans="1:19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</row>
    <row r="2203" spans="1:19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</row>
    <row r="2204" spans="1:19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</row>
    <row r="2205" spans="1:19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</row>
    <row r="2206" spans="1:19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</row>
    <row r="2207" spans="1:19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</row>
    <row r="2208" spans="1:19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</row>
    <row r="2209" spans="1:19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</row>
    <row r="2210" spans="1:19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</row>
    <row r="2211" spans="1:19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</row>
    <row r="2212" spans="1:19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</row>
    <row r="2213" spans="1:19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</row>
    <row r="2214" spans="1:19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</row>
    <row r="2215" spans="1:19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</row>
    <row r="2216" spans="1:19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</row>
    <row r="2217" spans="1:19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</row>
    <row r="2218" spans="1:19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</row>
    <row r="2219" spans="1:19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</row>
    <row r="2220" spans="1:19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</row>
    <row r="2221" spans="1:19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</row>
    <row r="2222" spans="1:19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</row>
    <row r="2223" spans="1:19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</row>
    <row r="2224" spans="1:19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</row>
    <row r="2225" spans="1:19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</row>
    <row r="2226" spans="1:19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</row>
    <row r="2227" spans="1:19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</row>
    <row r="2228" spans="1:19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</row>
    <row r="2229" spans="1:19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</row>
    <row r="2230" spans="1:19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</row>
    <row r="2231" spans="1:19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</row>
    <row r="2232" spans="1:19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</row>
    <row r="2233" spans="1:19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</row>
    <row r="2234" spans="1:19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</row>
    <row r="2235" spans="1:19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</row>
    <row r="2236" spans="1:19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</row>
    <row r="2237" spans="1:19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</row>
    <row r="2238" spans="1:19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</row>
    <row r="2239" spans="1:19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</row>
    <row r="2240" spans="1:19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</row>
    <row r="2241" spans="1:19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</row>
    <row r="2242" spans="1:19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</row>
    <row r="2243" spans="1:19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</row>
    <row r="2244" spans="1:19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</row>
    <row r="2245" spans="1:19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</row>
    <row r="2246" spans="1:19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</row>
    <row r="2247" spans="1:19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</row>
    <row r="2248" spans="1:19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</row>
    <row r="2249" spans="1:19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</row>
    <row r="2250" spans="1:19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</row>
    <row r="2251" spans="1:19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</row>
    <row r="2252" spans="1:19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</row>
    <row r="2253" spans="1:19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</row>
    <row r="2254" spans="1:19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</row>
    <row r="2255" spans="1:19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</row>
    <row r="2256" spans="1:19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</row>
    <row r="2257" spans="1:19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</row>
    <row r="2258" spans="1:19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</row>
    <row r="2259" spans="1:19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</row>
    <row r="2260" spans="1:19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</row>
    <row r="2261" spans="1:19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</row>
    <row r="2262" spans="1:19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</row>
    <row r="2263" spans="1:19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</row>
    <row r="2264" spans="1:19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</row>
    <row r="2265" spans="1:19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</row>
    <row r="2266" spans="1:19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</row>
    <row r="2267" spans="1:19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</row>
    <row r="2268" spans="1:19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</row>
    <row r="2269" spans="1:19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</row>
    <row r="2270" spans="1:19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</row>
    <row r="2271" spans="1:19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</row>
    <row r="2272" spans="1:19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</row>
    <row r="2273" spans="1:19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</row>
    <row r="2274" spans="1:19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</row>
    <row r="2275" spans="1:19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</row>
    <row r="2276" spans="1:19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</row>
    <row r="2277" spans="1:19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</row>
    <row r="2278" spans="1:19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</row>
    <row r="2279" spans="1:19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</row>
    <row r="2280" spans="1:19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</row>
    <row r="2281" spans="1:19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</row>
    <row r="2282" spans="1:19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</row>
    <row r="2283" spans="1:19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</row>
    <row r="2284" spans="1:19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</row>
    <row r="2285" spans="1:19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</row>
    <row r="2286" spans="1:19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</row>
    <row r="2287" spans="1:19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</row>
    <row r="2288" spans="1:19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</row>
    <row r="2289" spans="1:19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</row>
    <row r="2290" spans="1:19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</row>
    <row r="2291" spans="1:19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</row>
    <row r="2292" spans="1:19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</row>
    <row r="2293" spans="1:19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</row>
    <row r="2294" spans="1:19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</row>
    <row r="2295" spans="1:19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</row>
    <row r="2296" spans="1:19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</row>
    <row r="2297" spans="1:19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</row>
    <row r="2298" spans="1:19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</row>
    <row r="2299" spans="1:19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</row>
    <row r="2300" spans="1:19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</row>
    <row r="2301" spans="1:19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</row>
    <row r="2302" spans="1:19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</row>
    <row r="2303" spans="1:19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</row>
    <row r="2304" spans="1:19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</row>
    <row r="2305" spans="1:19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</row>
    <row r="2306" spans="1:19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</row>
    <row r="2307" spans="1:19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</row>
    <row r="2308" spans="1:19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</row>
    <row r="2309" spans="1:19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</row>
    <row r="2310" spans="1:19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</row>
    <row r="2311" spans="1:19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</row>
    <row r="2312" spans="1:19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</row>
    <row r="2313" spans="1:19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</row>
    <row r="2314" spans="1:19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</row>
    <row r="2315" spans="1:19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</row>
    <row r="2316" spans="1:19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</row>
    <row r="2317" spans="1:19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</row>
    <row r="2318" spans="1:19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</row>
    <row r="2319" spans="1:19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</row>
    <row r="2320" spans="1:19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</row>
    <row r="2321" spans="1:19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</row>
    <row r="2322" spans="1:19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</row>
    <row r="2323" spans="1:19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</row>
    <row r="2324" spans="1:19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</row>
    <row r="2325" spans="1:19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</row>
    <row r="2326" spans="1:19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</row>
    <row r="2327" spans="1:19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</row>
    <row r="2328" spans="1:19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</row>
    <row r="2329" spans="1:19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</row>
    <row r="2330" spans="1:19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</row>
    <row r="2331" spans="1:19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</row>
    <row r="2332" spans="1:19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</row>
    <row r="2333" spans="1:19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</row>
    <row r="2334" spans="1:19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</row>
    <row r="2335" spans="1:19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</row>
    <row r="2336" spans="1:19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</row>
    <row r="2337" spans="1:19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</row>
    <row r="2338" spans="1:19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</row>
    <row r="2339" spans="1:19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</row>
    <row r="2340" spans="1:19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</row>
    <row r="2341" spans="1:19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</row>
    <row r="2342" spans="1:19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</row>
    <row r="2343" spans="1:19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</row>
    <row r="2344" spans="1:19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</row>
    <row r="2345" spans="1:19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</row>
    <row r="2346" spans="1:19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</row>
    <row r="2347" spans="1:19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</row>
    <row r="2348" spans="1:19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</row>
    <row r="2349" spans="1:19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</row>
    <row r="2350" spans="1:19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</row>
    <row r="2351" spans="1:19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</row>
    <row r="2352" spans="1:19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</row>
    <row r="2353" spans="1:19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</row>
    <row r="2354" spans="1:19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</row>
    <row r="2355" spans="1:19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</row>
    <row r="2356" spans="1:19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</row>
    <row r="2357" spans="1:19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</row>
    <row r="2358" spans="1:19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</row>
    <row r="2359" spans="1:19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</row>
    <row r="2360" spans="1:19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</row>
    <row r="2361" spans="1:19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</row>
    <row r="2362" spans="1:19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</row>
    <row r="2363" spans="1:19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</row>
    <row r="2364" spans="1:19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</row>
    <row r="2365" spans="1:19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</row>
    <row r="2366" spans="1:19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</row>
    <row r="2367" spans="1:19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</row>
    <row r="2368" spans="1:19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</row>
    <row r="2369" spans="1:19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</row>
    <row r="2370" spans="1:19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</row>
    <row r="2371" spans="1:19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</row>
    <row r="2372" spans="1:19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</row>
    <row r="2373" spans="1:19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</row>
    <row r="2374" spans="1:19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</row>
    <row r="2375" spans="1:19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</row>
    <row r="2376" spans="1:19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</row>
    <row r="2377" spans="1:19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</row>
    <row r="2378" spans="1:19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</row>
    <row r="2379" spans="1:19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</row>
    <row r="2380" spans="1:19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</row>
    <row r="2381" spans="1:19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</row>
    <row r="2382" spans="1:19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</row>
    <row r="2383" spans="1:19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</row>
    <row r="2384" spans="1:19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</row>
    <row r="2385" spans="1:19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</row>
    <row r="2386" spans="1:19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</row>
    <row r="2387" spans="1:19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</row>
    <row r="2388" spans="1:19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</row>
    <row r="2389" spans="1:19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</row>
    <row r="2390" spans="1:19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</row>
    <row r="2391" spans="1:19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</row>
    <row r="2392" spans="1:19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</row>
    <row r="2393" spans="1:19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</row>
    <row r="2394" spans="1:19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</row>
    <row r="2395" spans="1:19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</row>
    <row r="2396" spans="1:19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</row>
    <row r="2397" spans="1:19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</row>
    <row r="2398" spans="1:19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</row>
    <row r="2399" spans="1:19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</row>
    <row r="2400" spans="1:19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</row>
    <row r="2401" spans="1:19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</row>
    <row r="2402" spans="1:19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</row>
    <row r="2403" spans="1:19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</row>
    <row r="2404" spans="1:19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</row>
    <row r="2405" spans="1:19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</row>
    <row r="2406" spans="1:19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</row>
    <row r="2407" spans="1:19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</row>
    <row r="2408" spans="1:19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</row>
    <row r="2409" spans="1:19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</row>
    <row r="2410" spans="1:19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</row>
    <row r="2411" spans="1:19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</row>
    <row r="2412" spans="1:19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</row>
    <row r="2413" spans="1:19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</row>
    <row r="2414" spans="1:19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</row>
    <row r="2415" spans="1:19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</row>
    <row r="2416" spans="1:19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</row>
    <row r="2417" spans="1:19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</row>
    <row r="2418" spans="1:19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</row>
    <row r="2419" spans="1:19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</row>
    <row r="2420" spans="1:19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</row>
    <row r="2421" spans="1:19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</row>
    <row r="2422" spans="1:19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</row>
    <row r="2423" spans="1:19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</row>
    <row r="2424" spans="1:19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</row>
    <row r="2425" spans="1:19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</row>
    <row r="2426" spans="1:19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</row>
    <row r="2427" spans="1:19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</row>
    <row r="2428" spans="1:19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</row>
    <row r="2429" spans="1:19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</row>
    <row r="2430" spans="1:19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</row>
    <row r="2431" spans="1:19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</row>
    <row r="2432" spans="1:19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</row>
    <row r="2433" spans="1:19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</row>
    <row r="2434" spans="1:19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</row>
    <row r="2435" spans="1:19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</row>
    <row r="2436" spans="1:19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</row>
    <row r="2437" spans="1:19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</row>
    <row r="2438" spans="1:19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</row>
    <row r="2439" spans="1:19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</row>
    <row r="2440" spans="1:19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</row>
    <row r="2441" spans="1:19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</row>
    <row r="2442" spans="1:19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</row>
    <row r="2443" spans="1:19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</row>
    <row r="2444" spans="1:19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</row>
    <row r="2445" spans="1:19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</row>
    <row r="2446" spans="1:19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</row>
    <row r="2447" spans="1:19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</row>
    <row r="2448" spans="1:19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</row>
    <row r="2449" spans="1:19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</row>
    <row r="2450" spans="1:19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</row>
    <row r="2451" spans="1:19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</row>
    <row r="2452" spans="1:19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</row>
    <row r="2453" spans="1:19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</row>
    <row r="2454" spans="1:19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</row>
    <row r="2455" spans="1:19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</row>
    <row r="2456" spans="1:19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</row>
    <row r="2457" spans="1:19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</row>
    <row r="2458" spans="1:19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</row>
    <row r="2459" spans="1:19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</row>
    <row r="2460" spans="1:19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</row>
    <row r="2461" spans="1:19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</row>
    <row r="2462" spans="1:19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</row>
    <row r="2463" spans="1:19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</row>
    <row r="2464" spans="1:19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</row>
    <row r="2465" spans="1:19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</row>
    <row r="2466" spans="1:19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</row>
    <row r="2467" spans="1:19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</row>
    <row r="2468" spans="1:19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</row>
    <row r="2469" spans="1:19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</row>
    <row r="2470" spans="1:19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</row>
    <row r="2471" spans="1:19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</row>
    <row r="2472" spans="1:19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</row>
    <row r="2473" spans="1:19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</row>
    <row r="2474" spans="1:19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</row>
    <row r="2475" spans="1:19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</row>
    <row r="2476" spans="1:19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</row>
    <row r="2477" spans="1:19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</row>
    <row r="2478" spans="1:19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</row>
    <row r="2479" spans="1:19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</row>
    <row r="2480" spans="1:19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</row>
    <row r="2481" spans="1:19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</row>
    <row r="2482" spans="1:19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</row>
    <row r="2483" spans="1:19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</row>
    <row r="2484" spans="1:19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</row>
    <row r="2485" spans="1:19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</row>
    <row r="2486" spans="1:19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</row>
    <row r="2487" spans="1:19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</row>
    <row r="2488" spans="1:19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</row>
    <row r="2489" spans="1:19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</row>
    <row r="2490" spans="1:19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</row>
    <row r="2491" spans="1:19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</row>
    <row r="2492" spans="1:19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</row>
    <row r="2493" spans="1:19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</row>
    <row r="2494" spans="1:19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</row>
    <row r="2495" spans="1:19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</row>
    <row r="2496" spans="1:19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</row>
    <row r="2497" spans="1:19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</row>
    <row r="2498" spans="1:19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</row>
    <row r="2499" spans="1:19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</row>
    <row r="2500" spans="1:19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</row>
    <row r="2501" spans="1:19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</row>
    <row r="2502" spans="1:19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</row>
    <row r="2503" spans="1:19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</row>
    <row r="2504" spans="1:19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</row>
    <row r="2505" spans="1:19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</row>
    <row r="2506" spans="1:19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</row>
    <row r="2507" spans="1:19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</row>
    <row r="2508" spans="1:19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</row>
    <row r="2509" spans="1:19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</row>
    <row r="2510" spans="1:19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</row>
    <row r="2511" spans="1:19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</row>
    <row r="2512" spans="1:19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</row>
    <row r="2513" spans="1:19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</row>
    <row r="2514" spans="1:19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</row>
    <row r="2515" spans="1:19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</row>
    <row r="2516" spans="1:19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</row>
    <row r="2517" spans="1:19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</row>
    <row r="2518" spans="1:19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</row>
    <row r="2519" spans="1:19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</row>
    <row r="2520" spans="1:19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</row>
    <row r="2521" spans="1:19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</row>
    <row r="2522" spans="1:19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</row>
    <row r="2523" spans="1:19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</row>
    <row r="2524" spans="1:19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</row>
    <row r="2525" spans="1:19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</row>
    <row r="2526" spans="1:19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</row>
    <row r="2527" spans="1:19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</row>
    <row r="2528" spans="1:19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</row>
    <row r="2529" spans="1:19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</row>
    <row r="2530" spans="1:19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</row>
    <row r="2531" spans="1:19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</row>
    <row r="2532" spans="1:19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</row>
    <row r="2533" spans="1:19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</row>
    <row r="2534" spans="1:19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</row>
    <row r="2535" spans="1:19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</row>
    <row r="2536" spans="1:19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</row>
    <row r="2537" spans="1:19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</row>
    <row r="2538" spans="1:19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</row>
    <row r="2539" spans="1:19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</row>
    <row r="2540" spans="1:19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</row>
    <row r="2541" spans="1:19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</row>
    <row r="2542" spans="1:19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</row>
    <row r="2543" spans="1:19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</row>
    <row r="2544" spans="1:19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</row>
    <row r="2545" spans="1:19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</row>
    <row r="2546" spans="1:19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</row>
    <row r="2547" spans="1:19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</row>
    <row r="2548" spans="1:19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</row>
    <row r="2549" spans="1:19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</row>
    <row r="2550" spans="1:19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</row>
    <row r="2551" spans="1:19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</row>
    <row r="2552" spans="1:19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</row>
    <row r="2553" spans="1:19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</row>
    <row r="2554" spans="1:19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</row>
    <row r="2555" spans="1:19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</row>
    <row r="2556" spans="1:19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</row>
    <row r="2557" spans="1:19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</row>
    <row r="2558" spans="1:19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</row>
    <row r="2559" spans="1:19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</row>
    <row r="2560" spans="1:19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</row>
    <row r="2561" spans="1:19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</row>
    <row r="2562" spans="1:19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</row>
    <row r="2563" spans="1:19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</row>
    <row r="2564" spans="1:19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</row>
    <row r="2565" spans="1:19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</row>
    <row r="2566" spans="1:19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</row>
    <row r="2567" spans="1:19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</row>
    <row r="2568" spans="1:19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</row>
    <row r="2569" spans="1:19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</row>
    <row r="2570" spans="1:19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</row>
    <row r="2571" spans="1:19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</row>
    <row r="2572" spans="1:19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</row>
    <row r="2573" spans="1:19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</row>
    <row r="2574" spans="1:19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</row>
    <row r="2575" spans="1:19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</row>
    <row r="2576" spans="1:19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</row>
    <row r="2577" spans="1:19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</row>
    <row r="2578" spans="1:19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</row>
    <row r="2579" spans="1:19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</row>
    <row r="2580" spans="1:19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</row>
    <row r="2581" spans="1:19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</row>
    <row r="2582" spans="1:19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</row>
    <row r="2583" spans="1:19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</row>
    <row r="2584" spans="1:19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</row>
    <row r="2585" spans="1:19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</row>
    <row r="2586" spans="1:19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</row>
    <row r="2587" spans="1:19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</row>
    <row r="2588" spans="1:19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</row>
    <row r="2589" spans="1:19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</row>
    <row r="2590" spans="1:19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</row>
    <row r="2591" spans="1:19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</row>
    <row r="2592" spans="1:19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</row>
    <row r="2593" spans="1:19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</row>
    <row r="2594" spans="1:19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</row>
    <row r="2595" spans="1:19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</row>
    <row r="2596" spans="1:19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</row>
    <row r="2597" spans="1:19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</row>
    <row r="2598" spans="1:19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</row>
    <row r="2599" spans="1:19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</row>
    <row r="2600" spans="1:19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</row>
    <row r="2601" spans="1:19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</row>
    <row r="2602" spans="1:19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</row>
    <row r="2603" spans="1:19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</row>
    <row r="2604" spans="1:19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</row>
    <row r="2605" spans="1:19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</row>
    <row r="2606" spans="1:19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</row>
    <row r="2607" spans="1:19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</row>
    <row r="2608" spans="1:19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</row>
    <row r="2609" spans="1:19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</row>
    <row r="2610" spans="1:19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</row>
    <row r="2611" spans="1:19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</row>
    <row r="2612" spans="1:19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</row>
    <row r="2613" spans="1:19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</row>
    <row r="2614" spans="1:19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</row>
    <row r="2615" spans="1:19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</row>
    <row r="2616" spans="1:19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</row>
    <row r="2617" spans="1:19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</row>
    <row r="2618" spans="1:19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</row>
    <row r="2619" spans="1:19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</row>
    <row r="2620" spans="1:19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</row>
    <row r="2621" spans="1:19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</row>
    <row r="2622" spans="1:19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</row>
    <row r="2623" spans="1:19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</row>
    <row r="2624" spans="1:19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</row>
    <row r="2625" spans="1:19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</row>
    <row r="2626" spans="1:19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</row>
    <row r="2627" spans="1:19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</row>
    <row r="2628" spans="1:19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</row>
    <row r="2629" spans="1:19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</row>
    <row r="2630" spans="1:19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</row>
    <row r="2631" spans="1:19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</row>
    <row r="2632" spans="1:19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</row>
    <row r="2633" spans="1:19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</row>
    <row r="2634" spans="1:19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</row>
    <row r="2635" spans="1:19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</row>
    <row r="2636" spans="1:19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</row>
    <row r="2637" spans="1:19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</row>
    <row r="2638" spans="1:19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</row>
    <row r="2639" spans="1:19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</row>
    <row r="2640" spans="1:19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</row>
    <row r="2641" spans="1:19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</row>
    <row r="2642" spans="1:19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</row>
    <row r="2643" spans="1:19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</row>
    <row r="2644" spans="1:19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</row>
    <row r="2645" spans="1:19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</row>
    <row r="2646" spans="1:19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</row>
    <row r="2647" spans="1:19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</row>
    <row r="2648" spans="1:19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</row>
    <row r="2649" spans="1:19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</row>
    <row r="2650" spans="1:19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</row>
    <row r="2651" spans="1:19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</row>
    <row r="2652" spans="1:19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</row>
    <row r="2653" spans="1:19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</row>
    <row r="2654" spans="1:19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</row>
    <row r="2655" spans="1:19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</row>
    <row r="2656" spans="1:19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</row>
    <row r="2657" spans="1:19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</row>
    <row r="2658" spans="1:19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</row>
    <row r="2659" spans="1:19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</row>
    <row r="2660" spans="1:19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</row>
    <row r="2661" spans="1:19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</row>
    <row r="2662" spans="1:19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</row>
    <row r="2663" spans="1:19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</row>
    <row r="2664" spans="1:19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</row>
    <row r="2665" spans="1:19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</row>
    <row r="2666" spans="1:19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</row>
    <row r="2667" spans="1:19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</row>
    <row r="2668" spans="1:19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</row>
    <row r="2669" spans="1:19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</row>
    <row r="2670" spans="1:19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</row>
    <row r="2671" spans="1:19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</row>
    <row r="2672" spans="1:19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</row>
    <row r="2673" spans="1:19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</row>
    <row r="2674" spans="1:19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</row>
    <row r="2675" spans="1:19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</row>
    <row r="2676" spans="1:19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</row>
    <row r="2677" spans="1:19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</row>
    <row r="2678" spans="1:19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</row>
    <row r="2679" spans="1:19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</row>
    <row r="2680" spans="1:19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</row>
    <row r="2681" spans="1:19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</row>
    <row r="2682" spans="1:19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</row>
    <row r="2683" spans="1:19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</row>
    <row r="2684" spans="1:19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</row>
    <row r="2685" spans="1:19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</row>
    <row r="2686" spans="1:19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</row>
    <row r="2687" spans="1:19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</row>
    <row r="2688" spans="1:19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</row>
    <row r="2689" spans="1:19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</row>
    <row r="2690" spans="1:19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</row>
    <row r="2691" spans="1:19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</row>
    <row r="2692" spans="1:19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</row>
    <row r="2693" spans="1:19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</row>
    <row r="2694" spans="1:19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</row>
    <row r="2695" spans="1:19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</row>
    <row r="2696" spans="1:19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</row>
    <row r="2697" spans="1:19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</row>
    <row r="2698" spans="1:19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</row>
    <row r="2699" spans="1:19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</row>
    <row r="2700" spans="1:19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</row>
    <row r="2701" spans="1:19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</row>
    <row r="2702" spans="1:19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</row>
    <row r="2703" spans="1:19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</row>
    <row r="2704" spans="1:19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</row>
    <row r="2705" spans="1:19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</row>
    <row r="2706" spans="1:19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</row>
    <row r="2707" spans="1:19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</row>
    <row r="2708" spans="1:19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</row>
    <row r="2709" spans="1:19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</row>
    <row r="2710" spans="1:19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</row>
    <row r="2711" spans="1:19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</row>
    <row r="2712" spans="1:19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</row>
    <row r="2713" spans="1:19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</row>
    <row r="2714" spans="1:19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</row>
    <row r="2715" spans="1:19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</row>
    <row r="2716" spans="1:19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</row>
    <row r="2717" spans="1:19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</row>
    <row r="2718" spans="1:19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</row>
    <row r="2719" spans="1:19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</row>
    <row r="2720" spans="1:19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</row>
    <row r="2721" spans="1:19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</row>
    <row r="2722" spans="1:19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</row>
    <row r="2723" spans="1:19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</row>
    <row r="2724" spans="1:19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</row>
    <row r="2725" spans="1:19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</row>
    <row r="2726" spans="1:19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</row>
    <row r="2727" spans="1:19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</row>
    <row r="2728" spans="1:19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</row>
    <row r="2729" spans="1:19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</row>
    <row r="2730" spans="1:19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</row>
    <row r="2731" spans="1:19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</row>
    <row r="2732" spans="1:19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</row>
    <row r="2733" spans="1:19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</row>
    <row r="2734" spans="1:19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</row>
    <row r="2735" spans="1:19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</row>
    <row r="2736" spans="1:19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</row>
    <row r="2737" spans="1:19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</row>
    <row r="2738" spans="1:19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</row>
    <row r="2739" spans="1:19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</row>
    <row r="2740" spans="1:19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</row>
    <row r="2741" spans="1:19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</row>
    <row r="2742" spans="1:19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</row>
    <row r="2743" spans="1:19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</row>
    <row r="2744" spans="1:19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</row>
    <row r="2745" spans="1:19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</row>
    <row r="2746" spans="1:19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</row>
    <row r="2747" spans="1:19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</row>
    <row r="2748" spans="1:19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</row>
    <row r="2749" spans="1:19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</row>
    <row r="2750" spans="1:19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</row>
    <row r="2751" spans="1:19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</row>
    <row r="2752" spans="1:19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</row>
    <row r="2753" spans="1:19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</row>
    <row r="2754" spans="1:19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</row>
    <row r="2755" spans="1:19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</row>
    <row r="2756" spans="1:19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</row>
    <row r="2757" spans="1:19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</row>
    <row r="2758" spans="1:19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</row>
    <row r="2759" spans="1:19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</row>
    <row r="2760" spans="1:19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</row>
    <row r="2761" spans="1:19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</row>
    <row r="2762" spans="1:19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</row>
    <row r="2763" spans="1:19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</row>
    <row r="2764" spans="1:19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</row>
    <row r="2765" spans="1:19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</row>
    <row r="2766" spans="1:19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</row>
    <row r="2767" spans="1:19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</row>
    <row r="2768" spans="1:19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</row>
    <row r="2769" spans="1:19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</row>
    <row r="2770" spans="1:19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</row>
    <row r="2771" spans="1:19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</row>
    <row r="2772" spans="1:19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</row>
    <row r="2773" spans="1:19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</row>
    <row r="2774" spans="1:19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</row>
    <row r="2775" spans="1:19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</row>
    <row r="2776" spans="1:19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</row>
    <row r="2777" spans="1:19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</row>
    <row r="2778" spans="1:19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</row>
    <row r="2779" spans="1:19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</row>
    <row r="2780" spans="1:19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</row>
    <row r="2781" spans="1:19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</row>
    <row r="2782" spans="1:19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</row>
    <row r="2783" spans="1:19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</row>
    <row r="2784" spans="1:19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</row>
    <row r="2785" spans="1:19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</row>
    <row r="2786" spans="1:19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</row>
    <row r="2787" spans="1:19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</row>
    <row r="2788" spans="1:19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</row>
    <row r="2789" spans="1:19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</row>
    <row r="2790" spans="1:19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</row>
    <row r="2791" spans="1:19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</row>
    <row r="2792" spans="1:19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</row>
    <row r="2793" spans="1:19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</row>
    <row r="2794" spans="1:19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</row>
    <row r="2795" spans="1:19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</row>
    <row r="2796" spans="1:19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</row>
    <row r="2797" spans="1:19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</row>
    <row r="2798" spans="1:19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</row>
    <row r="2799" spans="1:19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</row>
    <row r="2800" spans="1:19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</row>
    <row r="2801" spans="1:19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</row>
    <row r="2802" spans="1:19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</row>
    <row r="2803" spans="1:19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</row>
    <row r="2804" spans="1:19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</row>
    <row r="2805" spans="1:19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</row>
    <row r="2806" spans="1:19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</row>
    <row r="2807" spans="1:19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</row>
    <row r="2808" spans="1:19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</row>
    <row r="2809" spans="1:19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</row>
    <row r="2810" spans="1:19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</row>
    <row r="2811" spans="1:19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</row>
    <row r="2812" spans="1:19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</row>
    <row r="2813" spans="1:19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</row>
    <row r="2814" spans="1:19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</row>
    <row r="2815" spans="1:19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</row>
    <row r="2816" spans="1:19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</row>
    <row r="2817" spans="1:19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</row>
    <row r="2818" spans="1:19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</row>
    <row r="2819" spans="1:19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</row>
    <row r="2820" spans="1:19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</row>
    <row r="2821" spans="1:19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</row>
    <row r="2822" spans="1:19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</row>
    <row r="2823" spans="1:19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</row>
    <row r="2824" spans="1:19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</row>
    <row r="2825" spans="1:19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</row>
    <row r="2826" spans="1:19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</row>
    <row r="2827" spans="1:19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</row>
    <row r="2828" spans="1:19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</row>
    <row r="2829" spans="1:19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</row>
    <row r="2830" spans="1:19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</row>
    <row r="2831" spans="1:19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</row>
    <row r="2832" spans="1:19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</row>
    <row r="2833" spans="1:19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</row>
    <row r="2834" spans="1:19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</row>
    <row r="2835" spans="1:19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</row>
    <row r="2836" spans="1:19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</row>
    <row r="2837" spans="1:19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</row>
    <row r="2838" spans="1:19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</row>
    <row r="2839" spans="1:19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</row>
    <row r="2840" spans="1:19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</row>
    <row r="2841" spans="1:19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</row>
    <row r="2842" spans="1:19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</row>
    <row r="2843" spans="1:19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</row>
    <row r="2844" spans="1:19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</row>
    <row r="2845" spans="1:19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</row>
    <row r="2846" spans="1:19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</row>
    <row r="2847" spans="1:19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</row>
    <row r="2848" spans="1:19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</row>
    <row r="2849" spans="1:19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</row>
    <row r="2850" spans="1:19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</row>
    <row r="2851" spans="1:19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</row>
    <row r="2852" spans="1:19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</row>
    <row r="2853" spans="1:19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</row>
    <row r="2854" spans="1:19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</row>
    <row r="2855" spans="1:19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</row>
    <row r="2856" spans="1:19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</row>
    <row r="2857" spans="1:19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</row>
    <row r="2858" spans="1:19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</row>
    <row r="2859" spans="1:19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</row>
    <row r="2860" spans="1:19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</row>
    <row r="2861" spans="1:19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</row>
    <row r="2862" spans="1:19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</row>
    <row r="2863" spans="1:19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</row>
    <row r="2864" spans="1:19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</row>
    <row r="2865" spans="1:19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</row>
    <row r="2866" spans="1:19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</row>
    <row r="2867" spans="1:19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</row>
    <row r="2868" spans="1:19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</row>
    <row r="2869" spans="1:19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</row>
    <row r="2870" spans="1:19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</row>
    <row r="2871" spans="1:19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</row>
    <row r="2872" spans="1:19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</row>
    <row r="2873" spans="1:19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</row>
    <row r="2874" spans="1:19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</row>
    <row r="2875" spans="1:19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</row>
    <row r="2876" spans="1:19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</row>
    <row r="2877" spans="1:19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</row>
    <row r="2878" spans="1:19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</row>
    <row r="2879" spans="1:19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</row>
    <row r="2880" spans="1:19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</row>
    <row r="2881" spans="1:19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</row>
    <row r="2882" spans="1:19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</row>
    <row r="2883" spans="1:19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</row>
    <row r="2884" spans="1:19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</row>
    <row r="2885" spans="1:19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</row>
    <row r="2886" spans="1:19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</row>
    <row r="2887" spans="1:19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</row>
    <row r="2888" spans="1:19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</row>
    <row r="2889" spans="1:19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</row>
    <row r="2890" spans="1:19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</row>
    <row r="2891" spans="1:19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</row>
    <row r="2892" spans="1:19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</row>
    <row r="2893" spans="1:19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</row>
    <row r="2894" spans="1:19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</row>
    <row r="2895" spans="1:19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</row>
    <row r="2896" spans="1:19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</row>
    <row r="2897" spans="1:19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</row>
    <row r="2898" spans="1:19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</row>
    <row r="2899" spans="1:19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</row>
    <row r="2900" spans="1:19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</row>
    <row r="2901" spans="1:19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</row>
    <row r="2902" spans="1:19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</row>
    <row r="2903" spans="1:19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</row>
    <row r="2904" spans="1:19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</row>
    <row r="2905" spans="1:19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</row>
    <row r="2906" spans="1:19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</row>
    <row r="2907" spans="1:19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</row>
    <row r="2908" spans="1:19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</row>
    <row r="2909" spans="1:19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</row>
    <row r="2910" spans="1:19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</row>
    <row r="2911" spans="1:19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</row>
    <row r="2912" spans="1:19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</row>
    <row r="2913" spans="1:19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</row>
    <row r="2914" spans="1:19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</row>
    <row r="2915" spans="1:19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</row>
    <row r="2916" spans="1:19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</row>
    <row r="2917" spans="1:19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</row>
    <row r="2918" spans="1:19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</row>
    <row r="2919" spans="1:19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</row>
    <row r="2920" spans="1:19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</row>
    <row r="2921" spans="1:19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</row>
    <row r="2922" spans="1:19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</row>
    <row r="2923" spans="1:19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</row>
    <row r="2924" spans="1:19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</row>
    <row r="2925" spans="1:19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</row>
    <row r="2926" spans="1:19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</row>
    <row r="2927" spans="1:19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</row>
    <row r="2928" spans="1:19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</row>
    <row r="2929" spans="1:19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</row>
    <row r="2930" spans="1:19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</row>
    <row r="2931" spans="1:19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</row>
    <row r="2932" spans="1:19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</row>
    <row r="2933" spans="1:19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</row>
    <row r="2934" spans="1:19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</row>
    <row r="2935" spans="1:19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</row>
    <row r="2936" spans="1:19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</row>
    <row r="2937" spans="1:19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</row>
    <row r="2938" spans="1:19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</row>
    <row r="2939" spans="1:19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</row>
    <row r="2940" spans="1:19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</row>
    <row r="2941" spans="1:19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</row>
    <row r="2942" spans="1:19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</row>
    <row r="2943" spans="1:19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</row>
    <row r="2944" spans="1:19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</row>
    <row r="2945" spans="1:19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</row>
    <row r="2946" spans="1:19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</row>
    <row r="2947" spans="1:19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</row>
    <row r="2948" spans="1:19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</row>
    <row r="2949" spans="1:19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</row>
    <row r="2950" spans="1:19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</row>
    <row r="2951" spans="1:19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</row>
    <row r="2952" spans="1:19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</row>
    <row r="2953" spans="1:19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</row>
    <row r="2954" spans="1:19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</row>
    <row r="2955" spans="1:19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</row>
    <row r="2956" spans="1:19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</row>
    <row r="2957" spans="1:19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</row>
    <row r="2958" spans="1:19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</row>
    <row r="2959" spans="1:19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</row>
    <row r="2960" spans="1:19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</row>
    <row r="2961" spans="1:19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</row>
    <row r="2962" spans="1:19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</row>
    <row r="2963" spans="1:19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</row>
    <row r="2964" spans="1:19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</row>
    <row r="2965" spans="1:19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</row>
    <row r="2966" spans="1:19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</row>
    <row r="2967" spans="1:19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</row>
    <row r="2968" spans="1:19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</row>
    <row r="2969" spans="1:19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</row>
    <row r="2970" spans="1:19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</row>
    <row r="2971" spans="1:19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</row>
    <row r="2972" spans="1:19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</row>
    <row r="2973" spans="1:19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</row>
    <row r="2974" spans="1:19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</row>
    <row r="2975" spans="1:19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</row>
    <row r="2976" spans="1:19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</row>
    <row r="2977" spans="1:19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</row>
    <row r="2978" spans="1:19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</row>
    <row r="2979" spans="1:19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</row>
    <row r="2980" spans="1:19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</row>
    <row r="2981" spans="1:19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</row>
    <row r="2982" spans="1:19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</row>
    <row r="2983" spans="1:19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</row>
    <row r="2984" spans="1:19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</row>
    <row r="2985" spans="1:19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</row>
    <row r="2986" spans="1:19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</row>
    <row r="2987" spans="1:19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</row>
    <row r="2988" spans="1:19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</row>
    <row r="2989" spans="1:19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</row>
    <row r="2990" spans="1:19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</row>
    <row r="2991" spans="1:19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</row>
    <row r="2992" spans="1:19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</row>
    <row r="2993" spans="1:19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</row>
    <row r="2994" spans="1:19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</row>
    <row r="2995" spans="1:19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</row>
    <row r="2996" spans="1:19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</row>
    <row r="2997" spans="1:19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</row>
    <row r="2998" spans="1:19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</row>
    <row r="2999" spans="1:19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</row>
    <row r="3000" spans="1:19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</row>
    <row r="3001" spans="1:19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</row>
    <row r="3002" spans="1:19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</row>
    <row r="3003" spans="1:19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</row>
    <row r="3004" spans="1:19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</row>
    <row r="3005" spans="1:19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</row>
    <row r="3006" spans="1:19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</row>
    <row r="3007" spans="1:19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</row>
    <row r="3008" spans="1:19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</row>
    <row r="3009" spans="1:19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</row>
    <row r="3010" spans="1:19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</row>
    <row r="3011" spans="1:19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</row>
    <row r="3012" spans="1:19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</row>
    <row r="3013" spans="1:19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</row>
    <row r="3014" spans="1:19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</row>
    <row r="3015" spans="1:19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</row>
    <row r="3016" spans="1:19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</row>
    <row r="3017" spans="1:19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</row>
    <row r="3018" spans="1:19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</row>
    <row r="3019" spans="1:19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</row>
    <row r="3020" spans="1:19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</row>
    <row r="3021" spans="1:19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</row>
    <row r="3022" spans="1:19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</row>
    <row r="3023" spans="1:19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</row>
    <row r="3024" spans="1:19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</row>
    <row r="3025" spans="1:19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</row>
    <row r="3026" spans="1:19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</row>
    <row r="3027" spans="1:19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</row>
    <row r="3028" spans="1:19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</row>
    <row r="3029" spans="1:19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</row>
    <row r="3030" spans="1:19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</row>
    <row r="3031" spans="1:19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</row>
    <row r="3032" spans="1:19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</row>
    <row r="3033" spans="1:19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</row>
    <row r="3034" spans="1:19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</row>
    <row r="3035" spans="1:19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</row>
    <row r="3036" spans="1:19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</row>
    <row r="3037" spans="1:19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</row>
    <row r="3038" spans="1:19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</row>
    <row r="3039" spans="1:19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</row>
    <row r="3040" spans="1:19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</row>
    <row r="3041" spans="1:19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</row>
    <row r="3042" spans="1:19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</row>
    <row r="3043" spans="1:19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</row>
    <row r="3044" spans="1:19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</row>
    <row r="3045" spans="1:19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</row>
    <row r="3046" spans="1:19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</row>
    <row r="3047" spans="1:19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</row>
    <row r="3048" spans="1:19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</row>
    <row r="3049" spans="1:19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</row>
    <row r="3050" spans="1:19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</row>
    <row r="3051" spans="1:19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</row>
    <row r="3052" spans="1:19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</row>
    <row r="3053" spans="1:19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</row>
    <row r="3054" spans="1:19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</row>
    <row r="3055" spans="1:19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</row>
    <row r="3056" spans="1:19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</row>
    <row r="3057" spans="1:19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</row>
    <row r="3058" spans="1:19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</row>
    <row r="3059" spans="1:19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</row>
    <row r="3060" spans="1:19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</row>
    <row r="3061" spans="1:19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</row>
    <row r="3062" spans="1:19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</row>
    <row r="3063" spans="1:19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</row>
    <row r="3064" spans="1:19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</row>
    <row r="3065" spans="1:19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</row>
    <row r="3066" spans="1:19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</row>
    <row r="3067" spans="1:19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</row>
    <row r="3068" spans="1:19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</row>
    <row r="3069" spans="1:19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</row>
    <row r="3070" spans="1:19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</row>
    <row r="3071" spans="1:19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</row>
    <row r="3072" spans="1:19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</row>
    <row r="3073" spans="1:19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</row>
    <row r="3074" spans="1:19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</row>
    <row r="3075" spans="1:19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</row>
    <row r="3076" spans="1:19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</row>
    <row r="3077" spans="1:19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</row>
    <row r="3078" spans="1:19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</row>
    <row r="3079" spans="1:19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</row>
    <row r="3080" spans="1:19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</row>
    <row r="3081" spans="1:19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</row>
    <row r="3082" spans="1:19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</row>
    <row r="3083" spans="1:19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</row>
    <row r="3084" spans="1:19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</row>
    <row r="3085" spans="1:19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</row>
    <row r="3086" spans="1:19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</row>
    <row r="3087" spans="1:19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</row>
    <row r="3088" spans="1:19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</row>
    <row r="3089" spans="1:19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</row>
    <row r="3090" spans="1:19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</row>
    <row r="3091" spans="1:19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</row>
    <row r="3092" spans="1:19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</row>
    <row r="3093" spans="1:19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</row>
    <row r="3094" spans="1:19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</row>
    <row r="3095" spans="1:19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</row>
    <row r="3096" spans="1:19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</row>
    <row r="3097" spans="1:19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</row>
    <row r="3098" spans="1:19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</row>
    <row r="3099" spans="1:19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</row>
    <row r="3100" spans="1:19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</row>
    <row r="3101" spans="1:19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</row>
    <row r="3102" spans="1:19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</row>
    <row r="3103" spans="1:19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</row>
    <row r="3104" spans="1:19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</row>
    <row r="3105" spans="1:19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</row>
    <row r="3106" spans="1:19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</row>
    <row r="3107" spans="1:19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</row>
    <row r="3108" spans="1:19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</row>
    <row r="3109" spans="1:19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</row>
    <row r="3110" spans="1:19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</row>
    <row r="3111" spans="1:19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</row>
    <row r="3112" spans="1:19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</row>
    <row r="3113" spans="1:19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</row>
    <row r="3114" spans="1:19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</row>
    <row r="3115" spans="1:19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</row>
    <row r="3116" spans="1:19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</row>
    <row r="3117" spans="1:19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</row>
    <row r="3118" spans="1:19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</row>
    <row r="3119" spans="1:19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</row>
    <row r="3120" spans="1:19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</row>
    <row r="3121" spans="1:19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</row>
    <row r="3122" spans="1:19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</row>
    <row r="3123" spans="1:19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</row>
    <row r="3124" spans="1:19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</row>
    <row r="3125" spans="1:19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</row>
    <row r="3126" spans="1:19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</row>
    <row r="3127" spans="1:19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</row>
    <row r="3128" spans="1:19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</row>
    <row r="3129" spans="1:19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</row>
    <row r="3130" spans="1:19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</row>
    <row r="3131" spans="1:19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</row>
    <row r="3132" spans="1:19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</row>
    <row r="3133" spans="1:19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</row>
    <row r="3134" spans="1:19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</row>
    <row r="3135" spans="1:19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</row>
    <row r="3136" spans="1:19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</row>
    <row r="3137" spans="1:19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</row>
    <row r="3138" spans="1:19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</row>
    <row r="3139" spans="1:19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</row>
    <row r="3140" spans="1:19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</row>
    <row r="3141" spans="1:19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</row>
    <row r="3142" spans="1:19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</row>
    <row r="3143" spans="1:19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</row>
    <row r="3144" spans="1:19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</row>
    <row r="3145" spans="1:19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</row>
    <row r="3146" spans="1:19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</row>
    <row r="3147" spans="1:19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</row>
    <row r="3148" spans="1:19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</row>
    <row r="3149" spans="1:19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</row>
    <row r="3150" spans="1:19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</row>
    <row r="3151" spans="1:19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</row>
    <row r="3152" spans="1:19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</row>
    <row r="3153" spans="1:19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</row>
    <row r="3154" spans="1:19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</row>
    <row r="3155" spans="1:19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</row>
    <row r="3156" spans="1:19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</row>
    <row r="3157" spans="1:19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</row>
    <row r="3158" spans="1:19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</row>
    <row r="3159" spans="1:19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</row>
    <row r="3160" spans="1:19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</row>
    <row r="3161" spans="1:19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</row>
    <row r="3162" spans="1:19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</row>
    <row r="3163" spans="1:19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</row>
    <row r="3164" spans="1:19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</row>
    <row r="3165" spans="1:19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</row>
    <row r="3166" spans="1:19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</row>
    <row r="3167" spans="1:19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</row>
    <row r="3168" spans="1:19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</row>
    <row r="3169" spans="1:19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</row>
    <row r="3170" spans="1:19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</row>
    <row r="3171" spans="1:19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</row>
    <row r="3172" spans="1:19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</row>
    <row r="3173" spans="1:19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</row>
    <row r="3174" spans="1:19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</row>
    <row r="3175" spans="1:19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</row>
    <row r="3176" spans="1:19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</row>
    <row r="3177" spans="1:19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</row>
    <row r="3178" spans="1:19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</row>
    <row r="3179" spans="1:19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</row>
    <row r="3180" spans="1:19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</row>
    <row r="3181" spans="1:19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</row>
    <row r="3182" spans="1:19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</row>
    <row r="3183" spans="1:19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</row>
    <row r="3184" spans="1:19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</row>
    <row r="3185" spans="1:19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</row>
    <row r="3186" spans="1:19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</row>
    <row r="3187" spans="1:19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</row>
    <row r="3188" spans="1:19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</row>
    <row r="3189" spans="1:19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</row>
    <row r="3190" spans="1:19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</row>
    <row r="3191" spans="1:19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</row>
    <row r="3192" spans="1:19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</row>
    <row r="3193" spans="1:19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</row>
    <row r="3194" spans="1:19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</row>
    <row r="3195" spans="1:19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</row>
    <row r="3196" spans="1:19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</row>
    <row r="3197" spans="1:19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</row>
    <row r="3198" spans="1:19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</row>
    <row r="3199" spans="1:19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</row>
    <row r="3200" spans="1:19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</row>
    <row r="3201" spans="1:19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</row>
    <row r="3202" spans="1:19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</row>
    <row r="3203" spans="1:19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</row>
    <row r="3204" spans="1:19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</row>
    <row r="3205" spans="1:19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</row>
    <row r="3206" spans="1:19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</row>
    <row r="3207" spans="1:19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</row>
    <row r="3208" spans="1:19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</row>
    <row r="3209" spans="1:19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</row>
    <row r="3210" spans="1:19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</row>
    <row r="3211" spans="1:19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</row>
    <row r="3212" spans="1:19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</row>
    <row r="3213" spans="1:19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</row>
    <row r="3214" spans="1:19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</row>
    <row r="3215" spans="1:19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</row>
    <row r="3216" spans="1:19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</row>
    <row r="3217" spans="1:19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</row>
    <row r="3218" spans="1:19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</row>
    <row r="3219" spans="1:19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</row>
    <row r="3220" spans="1:19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</row>
    <row r="3221" spans="1:19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</row>
    <row r="3222" spans="1:19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</row>
    <row r="3223" spans="1:19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</row>
    <row r="3224" spans="1:19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</row>
    <row r="3225" spans="1:19">
      <c r="A3225" s="14"/>
      <c r="B3225" s="14"/>
    </row>
    <row r="3226" spans="1:19">
      <c r="A3226" s="14"/>
      <c r="B3226" s="14"/>
    </row>
    <row r="3227" spans="1:19">
      <c r="A3227" s="14"/>
      <c r="B3227" s="14"/>
    </row>
    <row r="3228" spans="1:19">
      <c r="A3228" s="14"/>
      <c r="B3228" s="14"/>
    </row>
    <row r="3229" spans="1:19">
      <c r="A3229" s="14"/>
      <c r="B3229" s="14"/>
    </row>
    <row r="3230" spans="1:19">
      <c r="A3230" s="14"/>
      <c r="B3230" s="14"/>
    </row>
    <row r="3231" spans="1:19">
      <c r="A3231" s="14"/>
      <c r="B3231" s="14"/>
    </row>
    <row r="3232" spans="1:19">
      <c r="A3232" s="14"/>
      <c r="B3232" s="14"/>
    </row>
    <row r="3233" spans="1:2">
      <c r="A3233" s="14"/>
      <c r="B3233" s="14"/>
    </row>
    <row r="3234" spans="1:2">
      <c r="A3234" s="14"/>
      <c r="B3234" s="14"/>
    </row>
    <row r="3235" spans="1:2">
      <c r="A3235" s="14"/>
      <c r="B3235" s="14"/>
    </row>
    <row r="3236" spans="1:2">
      <c r="A3236" s="14"/>
      <c r="B3236" s="14"/>
    </row>
    <row r="3237" spans="1:2">
      <c r="A3237" s="14"/>
      <c r="B3237" s="14"/>
    </row>
    <row r="3238" spans="1:2">
      <c r="A3238" s="14"/>
      <c r="B3238" s="14"/>
    </row>
    <row r="3239" spans="1:2">
      <c r="A3239" s="14"/>
      <c r="B3239" s="14"/>
    </row>
    <row r="3240" spans="1:2">
      <c r="A3240" s="14"/>
      <c r="B3240" s="14"/>
    </row>
    <row r="3241" spans="1:2">
      <c r="A3241" s="14"/>
      <c r="B3241" s="14"/>
    </row>
    <row r="3242" spans="1:2">
      <c r="A3242" s="14"/>
      <c r="B3242" s="14"/>
    </row>
    <row r="3243" spans="1:2">
      <c r="A3243" s="14"/>
      <c r="B3243" s="14"/>
    </row>
    <row r="3244" spans="1:2">
      <c r="A3244" s="14"/>
      <c r="B3244" s="14"/>
    </row>
    <row r="3245" spans="1:2">
      <c r="A3245" s="14"/>
      <c r="B3245" s="14"/>
    </row>
    <row r="3246" spans="1:2">
      <c r="A3246" s="14"/>
      <c r="B3246" s="14"/>
    </row>
  </sheetData>
  <printOptions horizontalCentered="1" verticalCentered="1"/>
  <pageMargins left="0.7" right="0.7" top="0.75" bottom="0.75" header="0.3" footer="0.3"/>
  <pageSetup scale="15" orientation="landscape" draft="1" r:id="rId1"/>
  <headerFooter alignWithMargins="0">
    <oddFooter>Prepared by DJThomas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79"/>
  <sheetViews>
    <sheetView topLeftCell="A28" workbookViewId="0">
      <selection activeCell="AL63" sqref="AL63"/>
    </sheetView>
  </sheetViews>
  <sheetFormatPr defaultColWidth="9.6640625" defaultRowHeight="15"/>
  <cols>
    <col min="1" max="1" width="13.5546875" style="107" customWidth="1"/>
    <col min="2" max="2" width="11.44140625" style="107" customWidth="1"/>
    <col min="3" max="3" width="14" style="107" hidden="1" customWidth="1"/>
    <col min="4" max="4" width="14.21875" style="107" hidden="1" customWidth="1"/>
    <col min="5" max="5" width="13.88671875" style="107" hidden="1" customWidth="1"/>
    <col min="6" max="6" width="13.6640625" style="107" hidden="1" customWidth="1"/>
    <col min="7" max="7" width="13.5546875" style="107" hidden="1" customWidth="1"/>
    <col min="8" max="10" width="13.109375" style="107" hidden="1" customWidth="1"/>
    <col min="11" max="11" width="14.33203125" style="107" hidden="1" customWidth="1"/>
    <col min="12" max="12" width="12.6640625" style="107" hidden="1" customWidth="1"/>
    <col min="13" max="13" width="13.21875" style="107" hidden="1" customWidth="1"/>
    <col min="14" max="14" width="15.21875" style="107" hidden="1" customWidth="1"/>
    <col min="15" max="15" width="14.109375" style="107" hidden="1" customWidth="1"/>
    <col min="16" max="16" width="0.109375" style="107" hidden="1" customWidth="1"/>
    <col min="17" max="17" width="15" style="107" hidden="1" customWidth="1"/>
    <col min="18" max="18" width="0.109375" style="107" hidden="1" customWidth="1"/>
    <col min="19" max="19" width="14.33203125" style="107" hidden="1" customWidth="1"/>
    <col min="20" max="21" width="12.6640625" style="107" hidden="1" customWidth="1"/>
    <col min="22" max="27" width="14.44140625" style="107" hidden="1" customWidth="1"/>
    <col min="28" max="31" width="15.77734375" style="107" hidden="1" customWidth="1"/>
    <col min="32" max="33" width="15.77734375" style="107" customWidth="1"/>
    <col min="34" max="34" width="14.21875" style="107" customWidth="1"/>
    <col min="35" max="35" width="9.6640625" style="107"/>
    <col min="36" max="36" width="3.44140625" style="107" customWidth="1"/>
    <col min="37" max="37" width="16" style="107" customWidth="1"/>
    <col min="38" max="38" width="9.6640625" style="107"/>
    <col min="39" max="39" width="11.88671875" style="107" customWidth="1"/>
    <col min="40" max="16384" width="9.6640625" style="107"/>
  </cols>
  <sheetData>
    <row r="1" spans="1:37">
      <c r="A1" s="184"/>
      <c r="B1" s="184"/>
      <c r="C1" s="185"/>
      <c r="D1" s="185"/>
      <c r="E1" s="185"/>
      <c r="F1" s="185"/>
      <c r="G1" s="185"/>
      <c r="H1" s="186"/>
      <c r="I1" s="186"/>
      <c r="J1" s="185"/>
      <c r="K1" s="185"/>
      <c r="L1" s="185"/>
      <c r="M1" s="185"/>
      <c r="N1" s="185"/>
    </row>
    <row r="2" spans="1:37" ht="23.25">
      <c r="A2" s="184"/>
      <c r="B2" s="187" t="s">
        <v>106</v>
      </c>
      <c r="C2" s="185"/>
      <c r="D2" s="188" t="s">
        <v>21</v>
      </c>
      <c r="E2" s="189"/>
      <c r="F2" s="185"/>
      <c r="G2" s="185"/>
      <c r="H2" s="186"/>
      <c r="I2" s="186"/>
      <c r="J2" s="185"/>
      <c r="K2" s="190" t="s">
        <v>44</v>
      </c>
      <c r="L2" s="185"/>
      <c r="M2" s="185"/>
      <c r="N2" s="185"/>
      <c r="O2" s="189"/>
      <c r="P2" s="189"/>
      <c r="Q2" s="189"/>
    </row>
    <row r="3" spans="1:37" ht="15.6" customHeight="1">
      <c r="A3" s="184"/>
      <c r="B3" s="191" t="s">
        <v>56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09"/>
    </row>
    <row r="4" spans="1:37">
      <c r="A4" s="228"/>
      <c r="B4" s="228"/>
      <c r="C4" s="229"/>
      <c r="D4" s="229"/>
      <c r="E4" s="229"/>
      <c r="F4" s="229"/>
      <c r="G4" s="229"/>
      <c r="H4" s="214"/>
      <c r="I4" s="214"/>
      <c r="J4" s="229"/>
      <c r="K4" s="229"/>
      <c r="L4" s="229"/>
      <c r="M4" s="229"/>
      <c r="N4" s="229"/>
      <c r="O4" s="81"/>
      <c r="P4" s="59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7" ht="15.75">
      <c r="A5" s="237"/>
      <c r="B5" s="238"/>
      <c r="C5" s="239" t="s">
        <v>18</v>
      </c>
      <c r="D5" s="239" t="s">
        <v>18</v>
      </c>
      <c r="E5" s="239" t="s">
        <v>18</v>
      </c>
      <c r="F5" s="239" t="s">
        <v>18</v>
      </c>
      <c r="G5" s="239" t="s">
        <v>18</v>
      </c>
      <c r="H5" s="240" t="s">
        <v>18</v>
      </c>
      <c r="I5" s="240" t="s">
        <v>18</v>
      </c>
      <c r="J5" s="239" t="s">
        <v>18</v>
      </c>
      <c r="K5" s="239" t="s">
        <v>18</v>
      </c>
      <c r="L5" s="239" t="s">
        <v>18</v>
      </c>
      <c r="M5" s="239" t="s">
        <v>18</v>
      </c>
      <c r="N5" s="239" t="s">
        <v>29</v>
      </c>
      <c r="O5" s="241" t="s">
        <v>18</v>
      </c>
      <c r="P5" s="239" t="s">
        <v>29</v>
      </c>
      <c r="Q5" s="241" t="s">
        <v>18</v>
      </c>
      <c r="R5" s="239" t="s">
        <v>29</v>
      </c>
      <c r="S5" s="241" t="s">
        <v>18</v>
      </c>
      <c r="T5" s="241" t="s">
        <v>18</v>
      </c>
      <c r="U5" s="241" t="s">
        <v>18</v>
      </c>
      <c r="V5" s="241" t="s">
        <v>18</v>
      </c>
      <c r="W5" s="241" t="s">
        <v>18</v>
      </c>
      <c r="X5" s="241" t="s">
        <v>18</v>
      </c>
      <c r="Y5" s="241" t="s">
        <v>18</v>
      </c>
      <c r="Z5" s="241" t="s">
        <v>18</v>
      </c>
      <c r="AA5" s="241" t="s">
        <v>18</v>
      </c>
      <c r="AB5" s="241" t="s">
        <v>18</v>
      </c>
      <c r="AC5" s="241" t="s">
        <v>18</v>
      </c>
      <c r="AD5" s="241" t="s">
        <v>18</v>
      </c>
      <c r="AE5" s="241" t="s">
        <v>18</v>
      </c>
      <c r="AF5" s="241" t="s">
        <v>18</v>
      </c>
      <c r="AG5" s="241" t="s">
        <v>18</v>
      </c>
      <c r="AH5" s="241" t="s">
        <v>29</v>
      </c>
      <c r="AI5" s="242" t="s">
        <v>53</v>
      </c>
      <c r="AJ5" s="115"/>
    </row>
    <row r="6" spans="1:37" ht="15.75">
      <c r="A6" s="243" t="s">
        <v>0</v>
      </c>
      <c r="B6" s="236" t="s">
        <v>14</v>
      </c>
      <c r="C6" s="127" t="s">
        <v>15</v>
      </c>
      <c r="D6" s="127" t="s">
        <v>15</v>
      </c>
      <c r="E6" s="127" t="s">
        <v>15</v>
      </c>
      <c r="F6" s="127" t="s">
        <v>15</v>
      </c>
      <c r="G6" s="127" t="s">
        <v>15</v>
      </c>
      <c r="H6" s="128" t="s">
        <v>15</v>
      </c>
      <c r="I6" s="128" t="s">
        <v>15</v>
      </c>
      <c r="J6" s="127" t="s">
        <v>15</v>
      </c>
      <c r="K6" s="127" t="s">
        <v>15</v>
      </c>
      <c r="L6" s="127" t="s">
        <v>15</v>
      </c>
      <c r="M6" s="127" t="s">
        <v>15</v>
      </c>
      <c r="N6" s="127" t="s">
        <v>30</v>
      </c>
      <c r="O6" s="49" t="s">
        <v>15</v>
      </c>
      <c r="P6" s="127" t="s">
        <v>30</v>
      </c>
      <c r="Q6" s="49" t="s">
        <v>15</v>
      </c>
      <c r="R6" s="127" t="s">
        <v>30</v>
      </c>
      <c r="S6" s="49" t="s">
        <v>15</v>
      </c>
      <c r="T6" s="49" t="s">
        <v>15</v>
      </c>
      <c r="U6" s="49" t="s">
        <v>15</v>
      </c>
      <c r="V6" s="49" t="s">
        <v>15</v>
      </c>
      <c r="W6" s="49" t="s">
        <v>15</v>
      </c>
      <c r="X6" s="49" t="s">
        <v>15</v>
      </c>
      <c r="Y6" s="49" t="s">
        <v>15</v>
      </c>
      <c r="Z6" s="49" t="s">
        <v>15</v>
      </c>
      <c r="AA6" s="49" t="s">
        <v>15</v>
      </c>
      <c r="AB6" s="49" t="s">
        <v>15</v>
      </c>
      <c r="AC6" s="49" t="s">
        <v>15</v>
      </c>
      <c r="AD6" s="49" t="s">
        <v>15</v>
      </c>
      <c r="AE6" s="49" t="s">
        <v>15</v>
      </c>
      <c r="AF6" s="49" t="s">
        <v>15</v>
      </c>
      <c r="AG6" s="49" t="s">
        <v>15</v>
      </c>
      <c r="AH6" s="49" t="s">
        <v>30</v>
      </c>
      <c r="AI6" s="244" t="s">
        <v>54</v>
      </c>
      <c r="AJ6" s="115"/>
    </row>
    <row r="7" spans="1:37" ht="15.75">
      <c r="A7" s="245" t="s">
        <v>1</v>
      </c>
      <c r="B7" s="246" t="s">
        <v>15</v>
      </c>
      <c r="C7" s="247" t="s">
        <v>19</v>
      </c>
      <c r="D7" s="247" t="s">
        <v>22</v>
      </c>
      <c r="E7" s="247" t="s">
        <v>23</v>
      </c>
      <c r="F7" s="247" t="s">
        <v>24</v>
      </c>
      <c r="G7" s="247" t="s">
        <v>25</v>
      </c>
      <c r="H7" s="248" t="s">
        <v>26</v>
      </c>
      <c r="I7" s="248" t="s">
        <v>27</v>
      </c>
      <c r="J7" s="247" t="s">
        <v>28</v>
      </c>
      <c r="K7" s="247">
        <v>2001</v>
      </c>
      <c r="L7" s="247">
        <v>2002</v>
      </c>
      <c r="M7" s="247">
        <v>2003</v>
      </c>
      <c r="N7" s="247" t="s">
        <v>31</v>
      </c>
      <c r="O7" s="249">
        <v>2004</v>
      </c>
      <c r="P7" s="247" t="s">
        <v>32</v>
      </c>
      <c r="Q7" s="249">
        <v>2005</v>
      </c>
      <c r="R7" s="247" t="s">
        <v>34</v>
      </c>
      <c r="S7" s="249">
        <v>2006</v>
      </c>
      <c r="T7" s="249">
        <v>2007</v>
      </c>
      <c r="U7" s="249">
        <v>2008</v>
      </c>
      <c r="V7" s="249">
        <v>2009</v>
      </c>
      <c r="W7" s="249">
        <v>2010</v>
      </c>
      <c r="X7" s="249">
        <v>2011</v>
      </c>
      <c r="Y7" s="249">
        <v>2012</v>
      </c>
      <c r="Z7" s="249">
        <v>2013</v>
      </c>
      <c r="AA7" s="249">
        <v>2014</v>
      </c>
      <c r="AB7" s="249">
        <v>2015</v>
      </c>
      <c r="AC7" s="249">
        <v>2016</v>
      </c>
      <c r="AD7" s="249">
        <v>2017</v>
      </c>
      <c r="AE7" s="249">
        <v>2018</v>
      </c>
      <c r="AF7" s="249">
        <v>2019</v>
      </c>
      <c r="AG7" s="249">
        <v>2020</v>
      </c>
      <c r="AH7" s="247" t="s">
        <v>102</v>
      </c>
      <c r="AI7" s="250"/>
      <c r="AJ7" s="115"/>
    </row>
    <row r="8" spans="1:37">
      <c r="A8" s="230"/>
      <c r="B8" s="230"/>
      <c r="C8" s="231"/>
      <c r="D8" s="231"/>
      <c r="E8" s="231"/>
      <c r="F8" s="231"/>
      <c r="G8" s="231"/>
      <c r="H8" s="232"/>
      <c r="I8" s="233"/>
      <c r="J8" s="234"/>
      <c r="K8" s="234"/>
      <c r="L8" s="234"/>
      <c r="M8" s="234"/>
      <c r="N8" s="231"/>
      <c r="O8" s="110"/>
      <c r="P8" s="235"/>
      <c r="Q8" s="110"/>
      <c r="R8" s="235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</row>
    <row r="9" spans="1:37">
      <c r="A9" s="193" t="s">
        <v>13</v>
      </c>
      <c r="B9" s="194" t="s">
        <v>4</v>
      </c>
      <c r="C9" s="195">
        <v>372316.68</v>
      </c>
      <c r="D9" s="195">
        <v>433046.55</v>
      </c>
      <c r="E9" s="195">
        <v>449061.02</v>
      </c>
      <c r="F9" s="195">
        <v>517058.28</v>
      </c>
      <c r="G9" s="195">
        <v>447333.87</v>
      </c>
      <c r="H9" s="195">
        <v>521677.74</v>
      </c>
      <c r="I9" s="196">
        <v>561749.57999999996</v>
      </c>
      <c r="J9" s="196">
        <v>627943.21</v>
      </c>
      <c r="K9" s="196">
        <v>596218.62</v>
      </c>
      <c r="L9" s="196">
        <v>658209.66</v>
      </c>
      <c r="M9" s="196">
        <v>638597.04</v>
      </c>
      <c r="N9" s="186">
        <f>SUM(M9-L9)</f>
        <v>-19612.619999999995</v>
      </c>
      <c r="O9" s="109">
        <v>584794.55000000005</v>
      </c>
      <c r="P9" s="186">
        <f>SUM(O9-M9)</f>
        <v>-53802.489999999991</v>
      </c>
      <c r="Q9" s="109">
        <v>684951.81</v>
      </c>
      <c r="R9" s="186">
        <f>SUM(Q9-O9)</f>
        <v>100157.26000000001</v>
      </c>
      <c r="S9" s="98">
        <v>642395.37</v>
      </c>
      <c r="T9" s="98">
        <v>647947.34</v>
      </c>
      <c r="U9" s="98">
        <v>673485.59</v>
      </c>
      <c r="V9" s="98">
        <v>621839.86</v>
      </c>
      <c r="W9" s="98">
        <v>679452.47</v>
      </c>
      <c r="X9" s="98">
        <v>663447.11</v>
      </c>
      <c r="Y9" s="109">
        <v>751188.49</v>
      </c>
      <c r="Z9" s="109">
        <v>716680.56</v>
      </c>
      <c r="AA9" s="109">
        <v>779590.34</v>
      </c>
      <c r="AB9" s="109">
        <v>813525</v>
      </c>
      <c r="AC9" s="109">
        <v>864502.06</v>
      </c>
      <c r="AD9" s="109">
        <v>881152.03</v>
      </c>
      <c r="AE9" s="109">
        <v>799473.77</v>
      </c>
      <c r="AF9" s="109">
        <v>934790.19</v>
      </c>
      <c r="AG9" s="109">
        <v>955945.63</v>
      </c>
      <c r="AH9" s="186">
        <f t="shared" ref="AH9:AH15" si="0">IF(AG9=0,"",AG9-AF9)</f>
        <v>21155.440000000061</v>
      </c>
      <c r="AI9" s="112">
        <f>AH9/AE9</f>
        <v>2.6461706179553658E-2</v>
      </c>
    </row>
    <row r="10" spans="1:37">
      <c r="A10" s="197"/>
      <c r="B10" s="183"/>
      <c r="C10" s="186"/>
      <c r="D10" s="186"/>
      <c r="E10" s="186"/>
      <c r="F10" s="186"/>
      <c r="G10" s="186"/>
      <c r="H10" s="186"/>
      <c r="I10" s="198"/>
      <c r="J10" s="198"/>
      <c r="K10" s="198"/>
      <c r="L10" s="198"/>
      <c r="M10" s="198"/>
      <c r="N10" s="186"/>
      <c r="P10" s="189"/>
      <c r="R10" s="189"/>
      <c r="S10" s="98"/>
      <c r="T10" s="98"/>
      <c r="U10" s="98"/>
      <c r="V10" s="98"/>
      <c r="W10" s="98"/>
      <c r="X10" s="98"/>
      <c r="AD10" s="109"/>
      <c r="AE10" s="109"/>
      <c r="AF10" s="109"/>
      <c r="AG10" s="109"/>
      <c r="AH10" s="186" t="str">
        <f t="shared" si="0"/>
        <v/>
      </c>
      <c r="AI10" s="112"/>
    </row>
    <row r="11" spans="1:37">
      <c r="A11" s="193" t="s">
        <v>16</v>
      </c>
      <c r="B11" s="194" t="s">
        <v>5</v>
      </c>
      <c r="C11" s="195">
        <v>370096.98</v>
      </c>
      <c r="D11" s="195">
        <v>441676.34</v>
      </c>
      <c r="E11" s="195">
        <v>436548.72</v>
      </c>
      <c r="F11" s="195">
        <v>468962.14</v>
      </c>
      <c r="G11" s="195">
        <v>553682.30000000005</v>
      </c>
      <c r="H11" s="195">
        <v>551204.68000000005</v>
      </c>
      <c r="I11" s="196">
        <v>591830.35</v>
      </c>
      <c r="J11" s="196">
        <v>626291.46</v>
      </c>
      <c r="K11" s="196">
        <v>619815.17000000004</v>
      </c>
      <c r="L11" s="196">
        <v>644548.79</v>
      </c>
      <c r="M11" s="196">
        <v>562181.21</v>
      </c>
      <c r="N11" s="186">
        <f>SUM(M11-L11)</f>
        <v>-82367.580000000075</v>
      </c>
      <c r="O11" s="109">
        <v>729473.94</v>
      </c>
      <c r="P11" s="186">
        <f>SUM(O11-M11)</f>
        <v>167292.72999999998</v>
      </c>
      <c r="Q11" s="109">
        <v>698295.43</v>
      </c>
      <c r="R11" s="186">
        <f>SUM(Q11-O11)</f>
        <v>-31178.509999999893</v>
      </c>
      <c r="S11" s="98">
        <v>793517.33</v>
      </c>
      <c r="T11" s="98">
        <v>658296.9</v>
      </c>
      <c r="U11" s="98">
        <v>687122.34</v>
      </c>
      <c r="V11" s="98">
        <v>651227.66</v>
      </c>
      <c r="W11" s="98">
        <v>673850.95</v>
      </c>
      <c r="X11" s="98">
        <v>706934.26</v>
      </c>
      <c r="Y11" s="109">
        <v>735125.4</v>
      </c>
      <c r="Z11" s="109">
        <v>700622.71</v>
      </c>
      <c r="AA11" s="109">
        <v>789324.76</v>
      </c>
      <c r="AB11" s="109">
        <v>797358.4</v>
      </c>
      <c r="AC11" s="109">
        <v>920526.19</v>
      </c>
      <c r="AD11" s="109">
        <v>899607.83</v>
      </c>
      <c r="AE11" s="109">
        <v>823459.98</v>
      </c>
      <c r="AF11" s="109">
        <v>829177.26</v>
      </c>
      <c r="AG11" s="109">
        <v>946299.74</v>
      </c>
      <c r="AH11" s="186">
        <f t="shared" si="0"/>
        <v>117122.47999999998</v>
      </c>
      <c r="AI11" s="112">
        <f>AH11/AE11</f>
        <v>0.14223214587793323</v>
      </c>
      <c r="AK11" s="199"/>
    </row>
    <row r="12" spans="1:37">
      <c r="A12" s="183"/>
      <c r="B12" s="183"/>
      <c r="C12" s="186"/>
      <c r="D12" s="186"/>
      <c r="E12" s="186"/>
      <c r="F12" s="186"/>
      <c r="G12" s="186"/>
      <c r="H12" s="186"/>
      <c r="I12" s="198"/>
      <c r="J12" s="198"/>
      <c r="K12" s="198"/>
      <c r="L12" s="198"/>
      <c r="M12" s="198"/>
      <c r="N12" s="186"/>
      <c r="O12" s="109"/>
      <c r="Q12" s="109"/>
      <c r="S12" s="98"/>
      <c r="T12" s="98"/>
      <c r="U12" s="98"/>
      <c r="V12" s="98"/>
      <c r="W12" s="98"/>
      <c r="X12" s="98"/>
      <c r="AD12" s="109"/>
      <c r="AE12" s="109"/>
      <c r="AF12" s="109"/>
      <c r="AG12" s="109"/>
      <c r="AH12" s="186" t="str">
        <f t="shared" si="0"/>
        <v/>
      </c>
      <c r="AI12" s="112"/>
    </row>
    <row r="13" spans="1:37">
      <c r="A13" s="194" t="s">
        <v>3</v>
      </c>
      <c r="B13" s="183" t="s">
        <v>6</v>
      </c>
      <c r="C13" s="186">
        <v>488881.27</v>
      </c>
      <c r="D13" s="186">
        <v>538653.61</v>
      </c>
      <c r="E13" s="186">
        <v>589394.24</v>
      </c>
      <c r="F13" s="186">
        <v>628657.29</v>
      </c>
      <c r="G13" s="186">
        <v>625968.47</v>
      </c>
      <c r="H13" s="186">
        <v>644006.16</v>
      </c>
      <c r="I13" s="198">
        <v>676416.68</v>
      </c>
      <c r="J13" s="198">
        <v>822883.72</v>
      </c>
      <c r="K13" s="198">
        <v>739302.79</v>
      </c>
      <c r="L13" s="198">
        <v>782836.83</v>
      </c>
      <c r="M13" s="198">
        <v>787594.36</v>
      </c>
      <c r="N13" s="186">
        <f>SUM(M13-L13)</f>
        <v>4757.5300000000279</v>
      </c>
      <c r="O13" s="109">
        <v>855059.04</v>
      </c>
      <c r="P13" s="186">
        <f>SUM(O13-M13)</f>
        <v>67464.680000000051</v>
      </c>
      <c r="Q13" s="109">
        <v>858160.98</v>
      </c>
      <c r="R13" s="186">
        <f>SUM(Q13-O13)</f>
        <v>3101.9399999999441</v>
      </c>
      <c r="S13" s="98">
        <v>867069.57</v>
      </c>
      <c r="T13" s="98">
        <v>906335.37</v>
      </c>
      <c r="U13" s="98">
        <v>885311.09</v>
      </c>
      <c r="V13" s="98">
        <v>784229.75</v>
      </c>
      <c r="W13" s="98">
        <v>822678.12</v>
      </c>
      <c r="X13" s="98">
        <v>835513.73</v>
      </c>
      <c r="Y13" s="109">
        <v>862584.34</v>
      </c>
      <c r="Z13" s="109">
        <v>861685.9</v>
      </c>
      <c r="AA13" s="109">
        <v>903160.86</v>
      </c>
      <c r="AB13" s="109">
        <v>972587.28</v>
      </c>
      <c r="AC13" s="109">
        <v>1003663.33</v>
      </c>
      <c r="AD13" s="109">
        <v>975557.74</v>
      </c>
      <c r="AE13" s="109">
        <v>878049.99</v>
      </c>
      <c r="AF13" s="109">
        <v>883193.46</v>
      </c>
      <c r="AG13" s="109">
        <v>1048992.72</v>
      </c>
      <c r="AH13" s="186">
        <f t="shared" si="0"/>
        <v>165799.26</v>
      </c>
      <c r="AI13" s="112">
        <f>AH13/AE13</f>
        <v>0.18882667489125535</v>
      </c>
    </row>
    <row r="14" spans="1:37">
      <c r="A14" s="183"/>
      <c r="B14" s="183"/>
      <c r="C14" s="214"/>
      <c r="D14" s="214"/>
      <c r="E14" s="214"/>
      <c r="F14" s="214"/>
      <c r="G14" s="214"/>
      <c r="H14" s="214"/>
      <c r="I14" s="215"/>
      <c r="J14" s="215"/>
      <c r="K14" s="215"/>
      <c r="L14" s="215"/>
      <c r="M14" s="215"/>
      <c r="N14" s="214"/>
      <c r="O14" s="216"/>
      <c r="P14" s="81"/>
      <c r="Q14" s="216"/>
      <c r="R14" s="81"/>
      <c r="S14" s="217"/>
      <c r="T14" s="217"/>
      <c r="U14" s="217"/>
      <c r="V14" s="217"/>
      <c r="W14" s="217"/>
      <c r="X14" s="217"/>
      <c r="Y14" s="81"/>
      <c r="Z14" s="81"/>
      <c r="AA14" s="81"/>
      <c r="AB14" s="81"/>
      <c r="AC14" s="81"/>
      <c r="AD14" s="216"/>
      <c r="AE14" s="216"/>
      <c r="AF14" s="109"/>
      <c r="AG14" s="109"/>
      <c r="AH14" s="186" t="str">
        <f t="shared" si="0"/>
        <v/>
      </c>
      <c r="AI14" s="112"/>
    </row>
    <row r="15" spans="1:37">
      <c r="A15" s="212" t="s">
        <v>4</v>
      </c>
      <c r="B15" s="223" t="s">
        <v>7</v>
      </c>
      <c r="C15" s="17">
        <v>279919.8</v>
      </c>
      <c r="D15" s="17">
        <v>322190.08000000002</v>
      </c>
      <c r="E15" s="17">
        <v>370433.01</v>
      </c>
      <c r="F15" s="17">
        <v>499778.48</v>
      </c>
      <c r="G15" s="17">
        <v>415064.23</v>
      </c>
      <c r="H15" s="17">
        <v>495425.76</v>
      </c>
      <c r="I15" s="18">
        <v>468445.31</v>
      </c>
      <c r="J15" s="18">
        <v>444126.83</v>
      </c>
      <c r="K15" s="18">
        <v>420422.17</v>
      </c>
      <c r="L15" s="18">
        <v>483722.1</v>
      </c>
      <c r="M15" s="18">
        <v>510061.85</v>
      </c>
      <c r="N15" s="17">
        <f>SUM(M15-L15)</f>
        <v>26339.75</v>
      </c>
      <c r="O15" s="53">
        <v>562066.14</v>
      </c>
      <c r="P15" s="17">
        <f>SUM(O15-M15)</f>
        <v>52004.290000000037</v>
      </c>
      <c r="Q15" s="53">
        <v>557367.94999999995</v>
      </c>
      <c r="R15" s="17">
        <f>SUM(Q15-O15)</f>
        <v>-4698.1900000000605</v>
      </c>
      <c r="S15" s="221">
        <v>649123.64</v>
      </c>
      <c r="T15" s="221">
        <v>571966.5</v>
      </c>
      <c r="U15" s="221">
        <v>584911.54</v>
      </c>
      <c r="V15" s="221">
        <v>538601.65</v>
      </c>
      <c r="W15" s="221">
        <v>607234.61</v>
      </c>
      <c r="X15" s="221">
        <v>613406.53</v>
      </c>
      <c r="Y15" s="53">
        <v>648584.22</v>
      </c>
      <c r="Z15" s="53">
        <v>666759.59</v>
      </c>
      <c r="AA15" s="53">
        <v>668549.71</v>
      </c>
      <c r="AB15" s="53">
        <v>691370.18</v>
      </c>
      <c r="AC15" s="53">
        <v>743259.16</v>
      </c>
      <c r="AD15" s="53">
        <v>743729.31</v>
      </c>
      <c r="AE15" s="53">
        <v>686849.81</v>
      </c>
      <c r="AF15" s="114">
        <v>726462.49</v>
      </c>
      <c r="AG15" s="109">
        <v>785475.88</v>
      </c>
      <c r="AH15" s="116">
        <f t="shared" si="0"/>
        <v>59013.390000000014</v>
      </c>
      <c r="AI15" s="112">
        <f>AH15/AF15</f>
        <v>8.1233912022078414E-2</v>
      </c>
    </row>
    <row r="16" spans="1:37">
      <c r="A16" s="183"/>
      <c r="B16" s="218"/>
      <c r="C16" s="219"/>
      <c r="D16" s="219"/>
      <c r="E16" s="219"/>
      <c r="F16" s="219"/>
      <c r="G16" s="219"/>
      <c r="H16" s="219"/>
      <c r="I16" s="220"/>
      <c r="J16" s="220"/>
      <c r="K16" s="220"/>
      <c r="L16" s="220"/>
      <c r="M16" s="220"/>
      <c r="N16" s="219"/>
      <c r="O16" s="63"/>
      <c r="P16" s="110"/>
      <c r="Q16" s="63"/>
      <c r="R16" s="110"/>
      <c r="S16" s="106"/>
      <c r="T16" s="106"/>
      <c r="U16" s="106"/>
      <c r="V16" s="106"/>
      <c r="W16" s="106"/>
      <c r="X16" s="106"/>
      <c r="Y16" s="110"/>
      <c r="Z16" s="110"/>
      <c r="AA16" s="110"/>
      <c r="AB16" s="110"/>
      <c r="AC16" s="110"/>
      <c r="AD16" s="63"/>
      <c r="AE16" s="63"/>
      <c r="AF16" s="63"/>
      <c r="AG16" s="63"/>
      <c r="AH16" s="186"/>
      <c r="AI16" s="112"/>
    </row>
    <row r="17" spans="1:38" ht="15.75">
      <c r="A17" s="286" t="s">
        <v>5</v>
      </c>
      <c r="B17" s="287" t="s">
        <v>8</v>
      </c>
      <c r="C17" s="17">
        <v>279919.8</v>
      </c>
      <c r="D17" s="17">
        <v>322190.08000000002</v>
      </c>
      <c r="E17" s="17">
        <v>370433.01</v>
      </c>
      <c r="F17" s="17">
        <v>499778.48</v>
      </c>
      <c r="G17" s="17">
        <v>415064.23</v>
      </c>
      <c r="H17" s="17">
        <v>495425.76</v>
      </c>
      <c r="I17" s="18">
        <v>468445.31</v>
      </c>
      <c r="J17" s="18">
        <v>444126.83</v>
      </c>
      <c r="K17" s="18">
        <v>420422.17</v>
      </c>
      <c r="L17" s="18">
        <v>483722.1</v>
      </c>
      <c r="M17" s="18">
        <v>510061.85</v>
      </c>
      <c r="N17" s="17">
        <f>SUM(M17-L17)</f>
        <v>26339.75</v>
      </c>
      <c r="O17" s="53">
        <v>562066.14</v>
      </c>
      <c r="P17" s="17">
        <f>SUM(O17-M17)</f>
        <v>52004.290000000037</v>
      </c>
      <c r="Q17" s="53">
        <v>557367.94999999995</v>
      </c>
      <c r="R17" s="17">
        <f>SUM(Q17-O17)</f>
        <v>-4698.1900000000605</v>
      </c>
      <c r="S17" s="221">
        <v>649123.64</v>
      </c>
      <c r="T17" s="221">
        <v>571966.5</v>
      </c>
      <c r="U17" s="221">
        <v>584911.54</v>
      </c>
      <c r="V17" s="221">
        <v>538601.65</v>
      </c>
      <c r="W17" s="221">
        <v>607234.61</v>
      </c>
      <c r="X17" s="221">
        <v>613406.53</v>
      </c>
      <c r="Y17" s="53">
        <v>648584.22</v>
      </c>
      <c r="Z17" s="53">
        <v>666759.59</v>
      </c>
      <c r="AA17" s="53">
        <v>668549.71</v>
      </c>
      <c r="AB17" s="53">
        <v>691370.18</v>
      </c>
      <c r="AC17" s="53">
        <v>743259.16</v>
      </c>
      <c r="AD17" s="53">
        <v>743729.31</v>
      </c>
      <c r="AE17" s="53">
        <v>686849.81</v>
      </c>
      <c r="AF17" s="109"/>
      <c r="AG17" s="109"/>
      <c r="AH17" s="213" t="str">
        <f>IF(AG17=0,"",AG17-AF17)</f>
        <v/>
      </c>
      <c r="AI17" s="112"/>
    </row>
    <row r="18" spans="1:38">
      <c r="A18" s="272" t="s">
        <v>104</v>
      </c>
      <c r="B18" s="222" t="s">
        <v>100</v>
      </c>
      <c r="C18" s="17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7"/>
      <c r="O18" s="53"/>
      <c r="P18" s="17"/>
      <c r="Q18" s="53"/>
      <c r="R18" s="17"/>
      <c r="S18" s="221"/>
      <c r="T18" s="221"/>
      <c r="U18" s="221"/>
      <c r="V18" s="221"/>
      <c r="W18" s="221"/>
      <c r="X18" s="221"/>
      <c r="Y18" s="53"/>
      <c r="Z18" s="53"/>
      <c r="AA18" s="53"/>
      <c r="AB18" s="53"/>
      <c r="AC18" s="53"/>
      <c r="AD18" s="53"/>
      <c r="AE18" s="53"/>
      <c r="AF18" s="53">
        <v>562139.72000000009</v>
      </c>
      <c r="AG18" s="53">
        <v>604808.72</v>
      </c>
      <c r="AH18" s="186">
        <f>IF(AG18=0,"",AG18-AF18)</f>
        <v>42668.999999999884</v>
      </c>
      <c r="AI18" s="112">
        <f>AH18/AF18</f>
        <v>7.5904616738343769E-2</v>
      </c>
    </row>
    <row r="19" spans="1:38">
      <c r="A19" s="272" t="s">
        <v>104</v>
      </c>
      <c r="B19" s="222" t="s">
        <v>101</v>
      </c>
      <c r="C19" s="17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7"/>
      <c r="O19" s="53"/>
      <c r="P19" s="17"/>
      <c r="Q19" s="53"/>
      <c r="R19" s="17"/>
      <c r="S19" s="221"/>
      <c r="T19" s="221"/>
      <c r="U19" s="221"/>
      <c r="V19" s="221"/>
      <c r="W19" s="221"/>
      <c r="X19" s="221"/>
      <c r="Y19" s="53"/>
      <c r="Z19" s="53"/>
      <c r="AA19" s="53"/>
      <c r="AB19" s="53"/>
      <c r="AC19" s="53"/>
      <c r="AD19" s="53"/>
      <c r="AE19" s="53"/>
      <c r="AF19" s="53">
        <v>116212.75000000001</v>
      </c>
      <c r="AG19" s="53">
        <v>125343.42000000001</v>
      </c>
      <c r="AH19" s="186">
        <f>IF(AG19=0,"",AG19-AF19)</f>
        <v>9130.6699999999983</v>
      </c>
      <c r="AI19" s="112">
        <f>AH19/AF19</f>
        <v>7.8568573585944712E-2</v>
      </c>
      <c r="AK19" s="109"/>
      <c r="AL19" s="112"/>
    </row>
    <row r="20" spans="1:38" ht="15.75">
      <c r="A20" s="272" t="s">
        <v>104</v>
      </c>
      <c r="B20" s="224" t="s">
        <v>99</v>
      </c>
      <c r="C20" s="17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7"/>
      <c r="O20" s="53"/>
      <c r="P20" s="17"/>
      <c r="Q20" s="53"/>
      <c r="R20" s="17"/>
      <c r="S20" s="221"/>
      <c r="T20" s="221"/>
      <c r="U20" s="221"/>
      <c r="V20" s="221"/>
      <c r="W20" s="221"/>
      <c r="X20" s="221"/>
      <c r="Y20" s="53"/>
      <c r="Z20" s="53"/>
      <c r="AA20" s="53"/>
      <c r="AB20" s="53"/>
      <c r="AC20" s="53"/>
      <c r="AD20" s="53"/>
      <c r="AE20" s="53"/>
      <c r="AF20" s="225">
        <f>SUM(AF18:AF19)</f>
        <v>678352.47000000009</v>
      </c>
      <c r="AG20" s="225">
        <f>SUM(AG18:AG19)</f>
        <v>730152.14</v>
      </c>
      <c r="AH20" s="226">
        <f>SUM(AH18:AH19)</f>
        <v>51799.669999999882</v>
      </c>
      <c r="AI20" s="227">
        <f>AH20/AF20</f>
        <v>7.6360995634024709E-2</v>
      </c>
    </row>
    <row r="21" spans="1:38" ht="15.75">
      <c r="A21" s="272" t="s">
        <v>105</v>
      </c>
      <c r="B21" s="280"/>
      <c r="C21" s="17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7"/>
      <c r="O21" s="53"/>
      <c r="P21" s="17"/>
      <c r="Q21" s="53"/>
      <c r="R21" s="17"/>
      <c r="S21" s="221"/>
      <c r="T21" s="221"/>
      <c r="U21" s="221"/>
      <c r="V21" s="221"/>
      <c r="W21" s="221"/>
      <c r="X21" s="221"/>
      <c r="Y21" s="53"/>
      <c r="Z21" s="53"/>
      <c r="AA21" s="53"/>
      <c r="AB21" s="53"/>
      <c r="AC21" s="53"/>
      <c r="AD21" s="53"/>
      <c r="AE21" s="53"/>
      <c r="AF21" s="104">
        <f>(AF22-AF20)</f>
        <v>27463.59999999986</v>
      </c>
      <c r="AG21" s="278">
        <f>(AG22-AG20)</f>
        <v>23469.650000000023</v>
      </c>
      <c r="AH21" s="273"/>
      <c r="AI21" s="227"/>
    </row>
    <row r="22" spans="1:38" s="210" customFormat="1" ht="15.75">
      <c r="A22" s="279" t="s">
        <v>103</v>
      </c>
      <c r="B22" s="282" t="s">
        <v>99</v>
      </c>
      <c r="C22" s="274"/>
      <c r="D22" s="274"/>
      <c r="E22" s="274"/>
      <c r="F22" s="274"/>
      <c r="G22" s="274"/>
      <c r="H22" s="274"/>
      <c r="I22" s="275"/>
      <c r="J22" s="275"/>
      <c r="K22" s="275"/>
      <c r="L22" s="275"/>
      <c r="M22" s="275"/>
      <c r="N22" s="274"/>
      <c r="O22" s="276"/>
      <c r="P22" s="274"/>
      <c r="Q22" s="276"/>
      <c r="R22" s="274"/>
      <c r="S22" s="277"/>
      <c r="T22" s="277"/>
      <c r="U22" s="277"/>
      <c r="V22" s="277"/>
      <c r="W22" s="277"/>
      <c r="X22" s="277"/>
      <c r="Y22" s="276"/>
      <c r="Z22" s="276"/>
      <c r="AA22" s="276"/>
      <c r="AB22" s="276"/>
      <c r="AC22" s="276"/>
      <c r="AD22" s="276"/>
      <c r="AE22" s="276"/>
      <c r="AF22" s="225">
        <v>705816.07</v>
      </c>
      <c r="AG22" s="273">
        <v>753621.79</v>
      </c>
      <c r="AH22" s="17">
        <f>IF(AG22=0,"",AG22-AF22)</f>
        <v>47805.720000000088</v>
      </c>
      <c r="AI22" s="112">
        <f>AH22/AF22</f>
        <v>6.7731130009550639E-2</v>
      </c>
    </row>
    <row r="23" spans="1:38">
      <c r="A23" s="183"/>
      <c r="B23" s="281"/>
      <c r="C23" s="195">
        <v>324420.47999999998</v>
      </c>
      <c r="D23" s="195">
        <v>400296.03</v>
      </c>
      <c r="E23" s="195">
        <v>455968.34</v>
      </c>
      <c r="F23" s="195">
        <v>447868.7</v>
      </c>
      <c r="G23" s="195">
        <v>480453.98</v>
      </c>
      <c r="H23" s="195">
        <v>487674.65</v>
      </c>
      <c r="I23" s="196">
        <v>549411.69999999995</v>
      </c>
      <c r="J23" s="196">
        <v>660515.14</v>
      </c>
      <c r="K23" s="196">
        <v>610086.79</v>
      </c>
      <c r="L23" s="196">
        <v>550988.52</v>
      </c>
      <c r="M23" s="196">
        <v>606123.28</v>
      </c>
      <c r="N23" s="186">
        <f>SUM(M23-L23)</f>
        <v>55134.760000000009</v>
      </c>
      <c r="O23" s="109">
        <v>575142.99</v>
      </c>
      <c r="P23" s="186">
        <f>SUM(O23-M23)</f>
        <v>-30980.290000000037</v>
      </c>
      <c r="Q23" s="109">
        <v>595612.5</v>
      </c>
      <c r="R23" s="186">
        <f>SUM(Q23-O23)</f>
        <v>20469.510000000009</v>
      </c>
      <c r="S23" s="98">
        <v>590460.61</v>
      </c>
      <c r="T23" s="98">
        <v>604410.99</v>
      </c>
      <c r="U23" s="98">
        <v>608753.28</v>
      </c>
      <c r="V23" s="98">
        <v>602641.93000000005</v>
      </c>
      <c r="W23" s="98">
        <v>612073.01</v>
      </c>
      <c r="X23" s="98">
        <v>660381.94999999995</v>
      </c>
      <c r="Y23" s="109">
        <v>629385.54</v>
      </c>
      <c r="Z23" s="109">
        <v>721375.76</v>
      </c>
      <c r="AA23" s="109">
        <v>790097.02</v>
      </c>
      <c r="AB23" s="109">
        <v>802292.11</v>
      </c>
      <c r="AC23" s="109">
        <v>850420.9</v>
      </c>
      <c r="AD23" s="109">
        <v>797530.17</v>
      </c>
      <c r="AE23" s="109">
        <v>826737.63</v>
      </c>
      <c r="AF23" s="109"/>
      <c r="AG23" s="109"/>
      <c r="AH23" s="186"/>
      <c r="AI23" s="112"/>
    </row>
    <row r="24" spans="1:38" ht="15.75">
      <c r="A24" s="287" t="s">
        <v>6</v>
      </c>
      <c r="B24" s="287" t="s">
        <v>9</v>
      </c>
      <c r="C24" s="195"/>
      <c r="D24" s="195"/>
      <c r="E24" s="195"/>
      <c r="F24" s="195"/>
      <c r="G24" s="195"/>
      <c r="H24" s="195"/>
      <c r="I24" s="196"/>
      <c r="J24" s="196"/>
      <c r="K24" s="196"/>
      <c r="L24" s="196"/>
      <c r="M24" s="196"/>
      <c r="N24" s="186"/>
      <c r="O24" s="109"/>
      <c r="Q24" s="109"/>
      <c r="S24" s="98"/>
      <c r="T24" s="98"/>
      <c r="U24" s="98"/>
      <c r="V24" s="98"/>
      <c r="W24" s="98"/>
      <c r="X24" s="98"/>
      <c r="AD24" s="109"/>
      <c r="AE24" s="109"/>
      <c r="AF24" s="109"/>
      <c r="AG24" s="109"/>
      <c r="AH24" s="186"/>
      <c r="AI24" s="112"/>
    </row>
    <row r="25" spans="1:38">
      <c r="A25" s="272" t="s">
        <v>104</v>
      </c>
      <c r="B25" s="222" t="s">
        <v>100</v>
      </c>
      <c r="C25" s="17"/>
      <c r="D25" s="17"/>
      <c r="E25" s="17"/>
      <c r="F25" s="17"/>
      <c r="G25" s="17"/>
      <c r="H25" s="17"/>
      <c r="I25" s="18"/>
      <c r="J25" s="18"/>
      <c r="K25" s="18"/>
      <c r="L25" s="18"/>
      <c r="M25" s="18"/>
      <c r="N25" s="17"/>
      <c r="O25" s="53"/>
      <c r="P25" s="17"/>
      <c r="Q25" s="53"/>
      <c r="R25" s="17"/>
      <c r="S25" s="221"/>
      <c r="T25" s="221"/>
      <c r="U25" s="221"/>
      <c r="V25" s="221"/>
      <c r="W25" s="221"/>
      <c r="X25" s="221"/>
      <c r="Y25" s="53"/>
      <c r="Z25" s="53"/>
      <c r="AA25" s="53"/>
      <c r="AB25" s="53"/>
      <c r="AC25" s="53"/>
      <c r="AD25" s="53"/>
      <c r="AE25" s="53"/>
      <c r="AF25" s="53">
        <v>668155.27999999991</v>
      </c>
      <c r="AG25" s="53">
        <v>706661.64</v>
      </c>
      <c r="AH25" s="186">
        <v>38506.360000000102</v>
      </c>
      <c r="AI25" s="112">
        <f>AH25/AF25</f>
        <v>5.7630854911451285E-2</v>
      </c>
    </row>
    <row r="26" spans="1:38">
      <c r="A26" s="272" t="s">
        <v>104</v>
      </c>
      <c r="B26" s="222" t="s">
        <v>101</v>
      </c>
      <c r="C26" s="17"/>
      <c r="D26" s="17"/>
      <c r="E26" s="17"/>
      <c r="F26" s="17"/>
      <c r="G26" s="17"/>
      <c r="H26" s="17"/>
      <c r="I26" s="18"/>
      <c r="J26" s="18"/>
      <c r="K26" s="18"/>
      <c r="L26" s="18"/>
      <c r="M26" s="18"/>
      <c r="N26" s="17"/>
      <c r="O26" s="53"/>
      <c r="P26" s="17"/>
      <c r="Q26" s="53"/>
      <c r="R26" s="17"/>
      <c r="S26" s="221"/>
      <c r="T26" s="221"/>
      <c r="U26" s="221"/>
      <c r="V26" s="221"/>
      <c r="W26" s="221"/>
      <c r="X26" s="221"/>
      <c r="Y26" s="53"/>
      <c r="Z26" s="53"/>
      <c r="AA26" s="53"/>
      <c r="AB26" s="53"/>
      <c r="AC26" s="53"/>
      <c r="AD26" s="53"/>
      <c r="AE26" s="53"/>
      <c r="AF26" s="53">
        <v>270267.67</v>
      </c>
      <c r="AG26" s="53">
        <v>160266.53</v>
      </c>
      <c r="AH26" s="186">
        <f>SUM(AG26,-AF26)</f>
        <v>-110001.13999999998</v>
      </c>
      <c r="AI26" s="112">
        <f>AH26/AF26</f>
        <v>-0.40700813382525552</v>
      </c>
    </row>
    <row r="27" spans="1:38" ht="15.75">
      <c r="A27" s="272" t="s">
        <v>104</v>
      </c>
      <c r="B27" s="224" t="s">
        <v>99</v>
      </c>
      <c r="C27" s="17"/>
      <c r="D27" s="17"/>
      <c r="E27" s="17"/>
      <c r="F27" s="17"/>
      <c r="G27" s="17"/>
      <c r="H27" s="17"/>
      <c r="I27" s="18"/>
      <c r="J27" s="18"/>
      <c r="K27" s="18"/>
      <c r="L27" s="18"/>
      <c r="M27" s="18"/>
      <c r="N27" s="17"/>
      <c r="O27" s="53"/>
      <c r="P27" s="17"/>
      <c r="Q27" s="53"/>
      <c r="R27" s="17"/>
      <c r="S27" s="221"/>
      <c r="T27" s="221"/>
      <c r="U27" s="221"/>
      <c r="V27" s="221"/>
      <c r="W27" s="221"/>
      <c r="X27" s="221"/>
      <c r="Y27" s="53"/>
      <c r="Z27" s="53"/>
      <c r="AA27" s="53"/>
      <c r="AB27" s="53"/>
      <c r="AC27" s="53"/>
      <c r="AD27" s="53"/>
      <c r="AE27" s="53"/>
      <c r="AF27" s="225">
        <f>SUM(AF25,AF26)</f>
        <v>938422.95</v>
      </c>
      <c r="AG27" s="225">
        <f>SUM(AG25,AG26)</f>
        <v>866928.17</v>
      </c>
      <c r="AH27" s="225">
        <f>SUM(AH25,AH26)</f>
        <v>-71494.779999999882</v>
      </c>
      <c r="AI27" s="227">
        <f>AH27/AF27</f>
        <v>-7.6186094979880756E-2</v>
      </c>
    </row>
    <row r="28" spans="1:38" ht="15.75">
      <c r="A28" s="272" t="s">
        <v>105</v>
      </c>
      <c r="B28" s="280"/>
      <c r="C28" s="17"/>
      <c r="D28" s="17"/>
      <c r="E28" s="17"/>
      <c r="F28" s="17"/>
      <c r="G28" s="17"/>
      <c r="H28" s="17"/>
      <c r="I28" s="18"/>
      <c r="J28" s="18"/>
      <c r="K28" s="18"/>
      <c r="L28" s="18"/>
      <c r="M28" s="18"/>
      <c r="N28" s="17"/>
      <c r="O28" s="53"/>
      <c r="P28" s="17"/>
      <c r="Q28" s="53"/>
      <c r="R28" s="17"/>
      <c r="S28" s="221"/>
      <c r="T28" s="221"/>
      <c r="U28" s="221"/>
      <c r="V28" s="221"/>
      <c r="W28" s="221"/>
      <c r="X28" s="221"/>
      <c r="Y28" s="53"/>
      <c r="Z28" s="53"/>
      <c r="AA28" s="53"/>
      <c r="AB28" s="53"/>
      <c r="AC28" s="53"/>
      <c r="AD28" s="53"/>
      <c r="AE28" s="53"/>
      <c r="AF28" s="104">
        <f>SUM(AF29,-AF27)</f>
        <v>32508.680000000051</v>
      </c>
      <c r="AG28" s="104">
        <f>SUM(AG29,-AG27)</f>
        <v>29771.819999999949</v>
      </c>
      <c r="AH28" s="273"/>
      <c r="AI28" s="227"/>
      <c r="AK28" s="109"/>
    </row>
    <row r="29" spans="1:38" ht="15.75">
      <c r="A29" s="279" t="s">
        <v>103</v>
      </c>
      <c r="B29" s="282" t="s">
        <v>99</v>
      </c>
      <c r="C29" s="274"/>
      <c r="D29" s="274"/>
      <c r="E29" s="274"/>
      <c r="F29" s="274"/>
      <c r="G29" s="274"/>
      <c r="H29" s="274"/>
      <c r="I29" s="275"/>
      <c r="J29" s="275"/>
      <c r="K29" s="275"/>
      <c r="L29" s="275"/>
      <c r="M29" s="275"/>
      <c r="N29" s="274"/>
      <c r="O29" s="276"/>
      <c r="P29" s="274"/>
      <c r="Q29" s="276"/>
      <c r="R29" s="274"/>
      <c r="S29" s="277"/>
      <c r="T29" s="277"/>
      <c r="U29" s="277"/>
      <c r="V29" s="277"/>
      <c r="W29" s="277"/>
      <c r="X29" s="277"/>
      <c r="Y29" s="276"/>
      <c r="Z29" s="276"/>
      <c r="AA29" s="276"/>
      <c r="AB29" s="276"/>
      <c r="AC29" s="276"/>
      <c r="AD29" s="276"/>
      <c r="AE29" s="276"/>
      <c r="AF29" s="225">
        <v>970931.63</v>
      </c>
      <c r="AG29" s="284">
        <v>896699.99</v>
      </c>
      <c r="AH29" s="17">
        <f>SUM(AG29,-AF29)</f>
        <v>-74231.640000000014</v>
      </c>
      <c r="AI29" s="112">
        <f>AH29/AF29</f>
        <v>-7.6454034152744627E-2</v>
      </c>
    </row>
    <row r="30" spans="1:38">
      <c r="A30" s="194"/>
      <c r="B30" s="183"/>
      <c r="C30" s="186"/>
      <c r="D30" s="186"/>
      <c r="E30" s="186"/>
      <c r="F30" s="186"/>
      <c r="G30" s="186"/>
      <c r="H30" s="186"/>
      <c r="I30" s="198"/>
      <c r="J30" s="198"/>
      <c r="K30" s="198"/>
      <c r="L30" s="198"/>
      <c r="M30" s="198"/>
      <c r="N30" s="186"/>
      <c r="O30" s="109"/>
      <c r="Q30" s="109"/>
      <c r="S30" s="98"/>
      <c r="T30" s="98"/>
      <c r="U30" s="98"/>
      <c r="V30" s="98"/>
      <c r="W30" s="98"/>
      <c r="X30" s="98"/>
      <c r="AD30" s="109"/>
      <c r="AE30" s="109"/>
      <c r="AF30" s="109"/>
      <c r="AG30" s="109"/>
      <c r="AH30" s="186"/>
      <c r="AI30" s="112"/>
      <c r="AK30" s="112"/>
    </row>
    <row r="31" spans="1:38" ht="15.75">
      <c r="A31" s="287" t="s">
        <v>7</v>
      </c>
      <c r="B31" s="286" t="s">
        <v>10</v>
      </c>
      <c r="C31" s="186">
        <v>431889.56</v>
      </c>
      <c r="D31" s="186">
        <v>447959.28</v>
      </c>
      <c r="E31" s="186">
        <v>537782.65</v>
      </c>
      <c r="F31" s="186">
        <v>573768.82999999996</v>
      </c>
      <c r="G31" s="186">
        <v>581105.94999999995</v>
      </c>
      <c r="H31" s="186">
        <v>618639.16</v>
      </c>
      <c r="I31" s="198">
        <v>626275.06000000006</v>
      </c>
      <c r="J31" s="198">
        <v>807970.21</v>
      </c>
      <c r="K31" s="198">
        <v>588797.62</v>
      </c>
      <c r="L31" s="198">
        <v>692915.82</v>
      </c>
      <c r="M31" s="198">
        <v>681366.93</v>
      </c>
      <c r="N31" s="186">
        <f>SUM(M31-L31)</f>
        <v>-11548.889999999898</v>
      </c>
      <c r="O31" s="109">
        <v>683584.35</v>
      </c>
      <c r="P31" s="186">
        <f>SUM(O31-M31)</f>
        <v>2217.4199999999255</v>
      </c>
      <c r="Q31" s="109">
        <v>739265.82</v>
      </c>
      <c r="R31" s="186">
        <f>SUM(Q31-O31)</f>
        <v>55681.469999999972</v>
      </c>
      <c r="S31" s="98">
        <v>690900.47999999998</v>
      </c>
      <c r="T31" s="98">
        <v>752982.24</v>
      </c>
      <c r="U31" s="98">
        <v>745308.06</v>
      </c>
      <c r="V31" s="98">
        <v>684317.69</v>
      </c>
      <c r="W31" s="98">
        <v>733308.77</v>
      </c>
      <c r="X31" s="98">
        <v>737839.35</v>
      </c>
      <c r="Y31" s="109">
        <v>742651.78</v>
      </c>
      <c r="Z31" s="109">
        <v>895847.3</v>
      </c>
      <c r="AA31" s="109">
        <v>881781.85</v>
      </c>
      <c r="AB31" s="109">
        <v>911547.43</v>
      </c>
      <c r="AC31" s="109">
        <v>910752.97</v>
      </c>
      <c r="AD31" s="109">
        <v>889895.04</v>
      </c>
      <c r="AE31" s="109">
        <v>937188.05</v>
      </c>
      <c r="AF31" s="109"/>
      <c r="AG31" s="109"/>
      <c r="AH31" s="186"/>
      <c r="AI31" s="112"/>
    </row>
    <row r="32" spans="1:38" ht="30.75" customHeight="1">
      <c r="A32" s="272" t="s">
        <v>104</v>
      </c>
      <c r="B32" s="222" t="s">
        <v>100</v>
      </c>
      <c r="C32" s="17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7"/>
      <c r="O32" s="53"/>
      <c r="P32" s="17"/>
      <c r="Q32" s="53"/>
      <c r="R32" s="17"/>
      <c r="S32" s="221"/>
      <c r="T32" s="221"/>
      <c r="U32" s="221"/>
      <c r="V32" s="221"/>
      <c r="W32" s="221"/>
      <c r="X32" s="221"/>
      <c r="Y32" s="53"/>
      <c r="Z32" s="53"/>
      <c r="AA32" s="53"/>
      <c r="AB32" s="53"/>
      <c r="AC32" s="53"/>
      <c r="AD32" s="53"/>
      <c r="AE32" s="53"/>
      <c r="AF32" s="53">
        <v>661085.96000000008</v>
      </c>
      <c r="AG32" s="53">
        <v>635507.09000000008</v>
      </c>
      <c r="AH32" s="186">
        <f>SUM(AG32,-AF32)</f>
        <v>-25578.869999999995</v>
      </c>
      <c r="AI32" s="112">
        <f>AH32/AF32</f>
        <v>-3.8692199725433578E-2</v>
      </c>
      <c r="AK32" s="109"/>
    </row>
    <row r="33" spans="1:37">
      <c r="A33" s="272" t="s">
        <v>104</v>
      </c>
      <c r="B33" s="222" t="s">
        <v>101</v>
      </c>
      <c r="C33" s="17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7"/>
      <c r="O33" s="53"/>
      <c r="P33" s="17"/>
      <c r="Q33" s="53"/>
      <c r="R33" s="17"/>
      <c r="S33" s="221"/>
      <c r="T33" s="221"/>
      <c r="U33" s="221"/>
      <c r="V33" s="221"/>
      <c r="W33" s="221"/>
      <c r="X33" s="221"/>
      <c r="Y33" s="53"/>
      <c r="Z33" s="53"/>
      <c r="AA33" s="53"/>
      <c r="AB33" s="53"/>
      <c r="AC33" s="53"/>
      <c r="AD33" s="53"/>
      <c r="AE33" s="53"/>
      <c r="AF33" s="53">
        <v>261734</v>
      </c>
      <c r="AG33" s="312">
        <v>186066</v>
      </c>
      <c r="AH33" s="186">
        <f>SUM(AG33,-AF33)</f>
        <v>-75668</v>
      </c>
      <c r="AI33" s="112">
        <f>AH33/AF33</f>
        <v>-0.2891026767634316</v>
      </c>
      <c r="AK33" s="109"/>
    </row>
    <row r="34" spans="1:37" ht="15.75">
      <c r="A34" s="272" t="s">
        <v>104</v>
      </c>
      <c r="B34" s="224" t="s">
        <v>99</v>
      </c>
      <c r="C34" s="17"/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7"/>
      <c r="O34" s="53"/>
      <c r="P34" s="17"/>
      <c r="Q34" s="53"/>
      <c r="R34" s="17"/>
      <c r="S34" s="221"/>
      <c r="T34" s="221"/>
      <c r="U34" s="221"/>
      <c r="V34" s="221"/>
      <c r="W34" s="221"/>
      <c r="X34" s="221"/>
      <c r="Y34" s="53"/>
      <c r="Z34" s="53"/>
      <c r="AA34" s="53"/>
      <c r="AB34" s="53"/>
      <c r="AC34" s="53"/>
      <c r="AD34" s="53"/>
      <c r="AE34" s="53"/>
      <c r="AF34" s="225">
        <f>SUM(AF32,AF33)</f>
        <v>922819.96000000008</v>
      </c>
      <c r="AG34" s="313">
        <f>SUM(AG32:AG33)</f>
        <v>821573.09000000008</v>
      </c>
      <c r="AH34" s="225">
        <f>SUM(AH32,AH33)</f>
        <v>-101246.87</v>
      </c>
      <c r="AI34" s="227">
        <f>AH34/AF34</f>
        <v>-0.10971465116554262</v>
      </c>
    </row>
    <row r="35" spans="1:37" ht="15.75">
      <c r="A35" s="272" t="s">
        <v>105</v>
      </c>
      <c r="B35" s="280"/>
      <c r="C35" s="17"/>
      <c r="D35" s="17"/>
      <c r="E35" s="17"/>
      <c r="F35" s="17"/>
      <c r="G35" s="17"/>
      <c r="H35" s="17"/>
      <c r="I35" s="18"/>
      <c r="J35" s="18"/>
      <c r="K35" s="18"/>
      <c r="L35" s="18"/>
      <c r="M35" s="18"/>
      <c r="N35" s="17"/>
      <c r="O35" s="53"/>
      <c r="P35" s="17"/>
      <c r="Q35" s="53"/>
      <c r="R35" s="17"/>
      <c r="S35" s="221"/>
      <c r="T35" s="221"/>
      <c r="U35" s="221"/>
      <c r="V35" s="221"/>
      <c r="W35" s="221"/>
      <c r="X35" s="221"/>
      <c r="Y35" s="53"/>
      <c r="Z35" s="53"/>
      <c r="AA35" s="53"/>
      <c r="AB35" s="53"/>
      <c r="AC35" s="53"/>
      <c r="AD35" s="53"/>
      <c r="AE35" s="53"/>
      <c r="AF35" s="104">
        <f>SUM(AF36,-AF34)</f>
        <v>48111.669999999925</v>
      </c>
      <c r="AG35" s="314">
        <f>SUM(AG36,-AG34)</f>
        <v>44067.329999999958</v>
      </c>
      <c r="AH35" s="225">
        <f>-SUM(AF35,-AG35)</f>
        <v>-4044.3399999999674</v>
      </c>
      <c r="AI35" s="227">
        <f>AH35/AF35</f>
        <v>-8.4061517714932227E-2</v>
      </c>
    </row>
    <row r="36" spans="1:37" ht="15.75">
      <c r="A36" s="279" t="s">
        <v>103</v>
      </c>
      <c r="B36" s="282" t="s">
        <v>99</v>
      </c>
      <c r="C36" s="274"/>
      <c r="D36" s="274"/>
      <c r="E36" s="274"/>
      <c r="F36" s="274"/>
      <c r="G36" s="274"/>
      <c r="H36" s="274"/>
      <c r="I36" s="275"/>
      <c r="J36" s="275"/>
      <c r="K36" s="275"/>
      <c r="L36" s="275"/>
      <c r="M36" s="275"/>
      <c r="N36" s="274"/>
      <c r="O36" s="276"/>
      <c r="P36" s="274"/>
      <c r="Q36" s="276"/>
      <c r="R36" s="274"/>
      <c r="S36" s="277"/>
      <c r="T36" s="277"/>
      <c r="U36" s="277"/>
      <c r="V36" s="277"/>
      <c r="W36" s="277"/>
      <c r="X36" s="277"/>
      <c r="Y36" s="276"/>
      <c r="Z36" s="276"/>
      <c r="AA36" s="276"/>
      <c r="AB36" s="276"/>
      <c r="AC36" s="276"/>
      <c r="AD36" s="276"/>
      <c r="AE36" s="276"/>
      <c r="AF36" s="225">
        <v>970931.63</v>
      </c>
      <c r="AG36" s="284">
        <v>865640.42</v>
      </c>
      <c r="AH36" s="17">
        <f>SUM(-AF36,AG36)</f>
        <v>-105291.20999999996</v>
      </c>
      <c r="AI36" s="112">
        <f>AH36/AF36</f>
        <v>-0.10844348535643025</v>
      </c>
    </row>
    <row r="37" spans="1:37">
      <c r="A37" s="183"/>
      <c r="B37" s="197"/>
      <c r="C37" s="186"/>
      <c r="D37" s="186"/>
      <c r="E37" s="186"/>
      <c r="F37" s="186"/>
      <c r="G37" s="186"/>
      <c r="H37" s="186"/>
      <c r="I37" s="198"/>
      <c r="J37" s="198"/>
      <c r="K37" s="198"/>
      <c r="L37" s="198"/>
      <c r="M37" s="198"/>
      <c r="N37" s="186"/>
      <c r="O37" s="109"/>
      <c r="Q37" s="109"/>
      <c r="S37" s="98"/>
      <c r="T37" s="98"/>
      <c r="U37" s="98"/>
      <c r="V37" s="98"/>
      <c r="W37" s="98"/>
      <c r="X37" s="98"/>
      <c r="AD37" s="109"/>
      <c r="AE37" s="109"/>
      <c r="AF37" s="109"/>
      <c r="AG37" s="109"/>
      <c r="AH37" s="186"/>
      <c r="AI37" s="112"/>
    </row>
    <row r="38" spans="1:37" ht="15.75">
      <c r="A38" s="286" t="s">
        <v>8</v>
      </c>
      <c r="B38" s="286" t="s">
        <v>11</v>
      </c>
      <c r="C38" s="195">
        <v>498356.52</v>
      </c>
      <c r="D38" s="195">
        <v>545228.31000000006</v>
      </c>
      <c r="E38" s="195">
        <v>536015.16</v>
      </c>
      <c r="F38" s="195">
        <v>526407.30000000005</v>
      </c>
      <c r="G38" s="195">
        <v>657752.38</v>
      </c>
      <c r="H38" s="195">
        <v>796243.31</v>
      </c>
      <c r="I38" s="196">
        <v>766282.84</v>
      </c>
      <c r="J38" s="196">
        <v>725501.37</v>
      </c>
      <c r="K38" s="196">
        <v>740505.74</v>
      </c>
      <c r="L38" s="196">
        <v>800498.7</v>
      </c>
      <c r="M38" s="196">
        <v>786533.01</v>
      </c>
      <c r="N38" s="186">
        <f>SUM(M38-L38)</f>
        <v>-13965.689999999944</v>
      </c>
      <c r="O38" s="109">
        <v>772184.38</v>
      </c>
      <c r="P38" s="186">
        <f>SUM(O38-M38)</f>
        <v>-14348.630000000005</v>
      </c>
      <c r="Q38" s="109">
        <v>857862.05</v>
      </c>
      <c r="R38" s="186">
        <f>SUM(Q38-O38)</f>
        <v>85677.670000000042</v>
      </c>
      <c r="S38" s="98">
        <v>863826.16</v>
      </c>
      <c r="T38" s="98">
        <v>880052.22</v>
      </c>
      <c r="U38" s="98">
        <v>874848.28</v>
      </c>
      <c r="V38" s="98">
        <v>717527.3</v>
      </c>
      <c r="W38" s="98">
        <v>822016</v>
      </c>
      <c r="X38" s="98">
        <v>884522.41</v>
      </c>
      <c r="Y38" s="109">
        <v>911830.88</v>
      </c>
      <c r="Z38" s="109">
        <v>868791.71</v>
      </c>
      <c r="AA38" s="109">
        <v>1021331.91</v>
      </c>
      <c r="AB38" s="109">
        <v>973186.75</v>
      </c>
      <c r="AC38" s="109">
        <v>1037120.71</v>
      </c>
      <c r="AD38" s="109">
        <v>1024228.29</v>
      </c>
      <c r="AE38" s="109">
        <v>944233.16</v>
      </c>
      <c r="AF38" s="109"/>
      <c r="AG38" s="109"/>
      <c r="AH38" s="186"/>
      <c r="AI38" s="112"/>
    </row>
    <row r="39" spans="1:37">
      <c r="A39" s="272" t="s">
        <v>104</v>
      </c>
      <c r="B39" s="222" t="s">
        <v>100</v>
      </c>
      <c r="C39" s="17"/>
      <c r="D39" s="17"/>
      <c r="E39" s="17"/>
      <c r="F39" s="17"/>
      <c r="G39" s="17"/>
      <c r="H39" s="17"/>
      <c r="I39" s="18"/>
      <c r="J39" s="18"/>
      <c r="K39" s="18"/>
      <c r="L39" s="18"/>
      <c r="M39" s="18"/>
      <c r="N39" s="17"/>
      <c r="O39" s="53"/>
      <c r="P39" s="17"/>
      <c r="Q39" s="53"/>
      <c r="R39" s="17"/>
      <c r="S39" s="221"/>
      <c r="T39" s="221"/>
      <c r="U39" s="221"/>
      <c r="V39" s="221"/>
      <c r="W39" s="221"/>
      <c r="X39" s="221"/>
      <c r="Y39" s="53"/>
      <c r="Z39" s="53"/>
      <c r="AA39" s="53"/>
      <c r="AB39" s="53"/>
      <c r="AC39" s="53"/>
      <c r="AD39" s="53"/>
      <c r="AE39" s="53"/>
      <c r="AF39" s="53">
        <v>710568.58</v>
      </c>
      <c r="AG39" s="318">
        <v>797720.53</v>
      </c>
      <c r="AH39" s="186">
        <f>SUM(AG39,-AF39)</f>
        <v>87151.95000000007</v>
      </c>
      <c r="AI39" s="112">
        <f>AH39/AF39</f>
        <v>0.1226510043548507</v>
      </c>
    </row>
    <row r="40" spans="1:37">
      <c r="A40" s="272" t="s">
        <v>104</v>
      </c>
      <c r="B40" s="222" t="s">
        <v>101</v>
      </c>
      <c r="C40" s="17"/>
      <c r="D40" s="17"/>
      <c r="E40" s="17"/>
      <c r="F40" s="17"/>
      <c r="G40" s="17"/>
      <c r="H40" s="17"/>
      <c r="I40" s="18"/>
      <c r="J40" s="18"/>
      <c r="K40" s="18"/>
      <c r="L40" s="18"/>
      <c r="M40" s="18"/>
      <c r="N40" s="17"/>
      <c r="O40" s="53"/>
      <c r="P40" s="17"/>
      <c r="Q40" s="53"/>
      <c r="R40" s="17"/>
      <c r="S40" s="221"/>
      <c r="T40" s="221"/>
      <c r="U40" s="221"/>
      <c r="V40" s="221"/>
      <c r="W40" s="221"/>
      <c r="X40" s="221"/>
      <c r="Y40" s="53"/>
      <c r="Z40" s="53"/>
      <c r="AA40" s="53"/>
      <c r="AB40" s="53"/>
      <c r="AC40" s="53"/>
      <c r="AD40" s="53"/>
      <c r="AE40" s="53"/>
      <c r="AF40" s="53">
        <v>170373.54000000004</v>
      </c>
      <c r="AG40" s="319">
        <v>209637.77</v>
      </c>
      <c r="AH40" s="186">
        <f>SUM(AG40,-AF40)</f>
        <v>39264.229999999952</v>
      </c>
      <c r="AI40" s="112">
        <f>AH40/AF40</f>
        <v>0.23045967114377</v>
      </c>
    </row>
    <row r="41" spans="1:37" ht="15.75">
      <c r="A41" s="272" t="s">
        <v>104</v>
      </c>
      <c r="B41" s="224" t="s">
        <v>99</v>
      </c>
      <c r="C41" s="17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7"/>
      <c r="O41" s="53"/>
      <c r="P41" s="17"/>
      <c r="Q41" s="53"/>
      <c r="R41" s="17"/>
      <c r="S41" s="221"/>
      <c r="T41" s="221"/>
      <c r="U41" s="221"/>
      <c r="V41" s="221"/>
      <c r="W41" s="221"/>
      <c r="X41" s="221"/>
      <c r="Y41" s="53"/>
      <c r="Z41" s="53"/>
      <c r="AA41" s="53"/>
      <c r="AB41" s="53"/>
      <c r="AC41" s="53"/>
      <c r="AD41" s="53"/>
      <c r="AE41" s="53"/>
      <c r="AF41" s="225">
        <f>SUM(AF39,AF40)</f>
        <v>880942.12</v>
      </c>
      <c r="AG41" s="320">
        <f>SUM(AG39:AG40)</f>
        <v>1007358.3</v>
      </c>
      <c r="AH41" s="225">
        <f>SUM(AH39,AH40)</f>
        <v>126416.18000000002</v>
      </c>
      <c r="AI41" s="227">
        <f>AH41/AF41</f>
        <v>0.14350111900654725</v>
      </c>
    </row>
    <row r="42" spans="1:37" ht="15.75">
      <c r="A42" s="272" t="s">
        <v>105</v>
      </c>
      <c r="B42" s="280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18"/>
      <c r="N42" s="17"/>
      <c r="O42" s="53"/>
      <c r="P42" s="17"/>
      <c r="Q42" s="53"/>
      <c r="R42" s="17"/>
      <c r="S42" s="221"/>
      <c r="T42" s="221"/>
      <c r="U42" s="221"/>
      <c r="V42" s="221"/>
      <c r="W42" s="221"/>
      <c r="X42" s="221"/>
      <c r="Y42" s="53"/>
      <c r="Z42" s="53"/>
      <c r="AA42" s="53"/>
      <c r="AB42" s="53"/>
      <c r="AC42" s="53"/>
      <c r="AD42" s="53"/>
      <c r="AE42" s="53"/>
      <c r="AF42" s="104">
        <f>SUM(AF43,-AF41)</f>
        <v>49824.839999999967</v>
      </c>
      <c r="AG42" s="321">
        <f>AG43-AG41</f>
        <v>301093.98</v>
      </c>
      <c r="AH42" s="225">
        <f>AG42-AF42</f>
        <v>251269.14</v>
      </c>
      <c r="AI42" s="227">
        <f>AH42/AF42</f>
        <v>5.0430496113986552</v>
      </c>
    </row>
    <row r="43" spans="1:37" ht="15.75">
      <c r="A43" s="279" t="s">
        <v>103</v>
      </c>
      <c r="B43" s="282" t="s">
        <v>99</v>
      </c>
      <c r="C43" s="274"/>
      <c r="D43" s="274"/>
      <c r="E43" s="274"/>
      <c r="F43" s="274"/>
      <c r="G43" s="274"/>
      <c r="H43" s="274"/>
      <c r="I43" s="275"/>
      <c r="J43" s="275"/>
      <c r="K43" s="275"/>
      <c r="L43" s="275"/>
      <c r="M43" s="275"/>
      <c r="N43" s="274"/>
      <c r="O43" s="276"/>
      <c r="P43" s="274"/>
      <c r="Q43" s="276"/>
      <c r="R43" s="274"/>
      <c r="S43" s="277"/>
      <c r="T43" s="277"/>
      <c r="U43" s="277"/>
      <c r="V43" s="277"/>
      <c r="W43" s="277"/>
      <c r="X43" s="277"/>
      <c r="Y43" s="276"/>
      <c r="Z43" s="276"/>
      <c r="AA43" s="276"/>
      <c r="AB43" s="276"/>
      <c r="AC43" s="276"/>
      <c r="AD43" s="276"/>
      <c r="AE43" s="276"/>
      <c r="AF43" s="225">
        <v>930766.96</v>
      </c>
      <c r="AG43" s="322">
        <v>1308452.28</v>
      </c>
      <c r="AH43" s="225">
        <f>SUM(-AF43,AG43)</f>
        <v>377685.32000000007</v>
      </c>
      <c r="AI43" s="112">
        <f>AH43/AF43</f>
        <v>0.40577860649458386</v>
      </c>
    </row>
    <row r="44" spans="1:37">
      <c r="A44" s="183"/>
      <c r="B44" s="183"/>
      <c r="C44" s="195"/>
      <c r="D44" s="195"/>
      <c r="E44" s="195"/>
      <c r="F44" s="195"/>
      <c r="G44" s="195"/>
      <c r="H44" s="195"/>
      <c r="I44" s="196"/>
      <c r="J44" s="196"/>
      <c r="K44" s="196"/>
      <c r="L44" s="196"/>
      <c r="M44" s="196"/>
      <c r="N44" s="186"/>
      <c r="O44" s="109"/>
      <c r="Q44" s="109"/>
      <c r="S44" s="98"/>
      <c r="T44" s="98"/>
      <c r="U44" s="98"/>
      <c r="V44" s="98"/>
      <c r="W44" s="98"/>
      <c r="X44" s="98"/>
      <c r="AD44" s="109"/>
      <c r="AE44" s="109"/>
      <c r="AF44" s="109"/>
      <c r="AG44" s="109"/>
      <c r="AH44" s="186"/>
      <c r="AI44" s="112"/>
    </row>
    <row r="45" spans="1:37" ht="15.75">
      <c r="A45" s="286" t="s">
        <v>9</v>
      </c>
      <c r="B45" s="287" t="s">
        <v>12</v>
      </c>
      <c r="C45" s="195">
        <v>441299.75</v>
      </c>
      <c r="D45" s="195">
        <v>481588.36</v>
      </c>
      <c r="E45" s="195">
        <v>580114.5</v>
      </c>
      <c r="F45" s="195">
        <v>643960.16</v>
      </c>
      <c r="G45" s="195">
        <v>659011.56000000006</v>
      </c>
      <c r="H45" s="195">
        <v>721835.9</v>
      </c>
      <c r="I45" s="196">
        <v>715902.44</v>
      </c>
      <c r="J45" s="196">
        <v>736298.44</v>
      </c>
      <c r="K45" s="196">
        <v>742017.35</v>
      </c>
      <c r="L45" s="196">
        <v>758828.07</v>
      </c>
      <c r="M45" s="196">
        <v>635702.14</v>
      </c>
      <c r="N45" s="186">
        <f>SUM(M45-L45)</f>
        <v>-123125.92999999993</v>
      </c>
      <c r="O45" s="109">
        <v>757306.06</v>
      </c>
      <c r="P45" s="186">
        <f>SUM(O45-M45)</f>
        <v>121603.92000000004</v>
      </c>
      <c r="Q45" s="109">
        <v>850164.3</v>
      </c>
      <c r="R45" s="186">
        <f>SUM(Q45-O45)</f>
        <v>92858.239999999991</v>
      </c>
      <c r="S45" s="98">
        <v>706165.17</v>
      </c>
      <c r="T45" s="98">
        <v>731241.53</v>
      </c>
      <c r="U45" s="98">
        <v>716657.5</v>
      </c>
      <c r="V45" s="98">
        <v>637225.09</v>
      </c>
      <c r="W45" s="98">
        <v>762574.05</v>
      </c>
      <c r="X45" s="98">
        <v>802498.65</v>
      </c>
      <c r="Y45" s="109">
        <v>764587.04</v>
      </c>
      <c r="Z45" s="109">
        <v>891216.4</v>
      </c>
      <c r="AA45" s="109">
        <v>898896.9</v>
      </c>
      <c r="AB45" s="109">
        <v>986677.73</v>
      </c>
      <c r="AC45" s="109">
        <v>932427.29</v>
      </c>
      <c r="AD45" s="109">
        <v>903905.24</v>
      </c>
      <c r="AE45" s="109">
        <v>943483.67</v>
      </c>
      <c r="AF45" s="109"/>
      <c r="AG45" s="109"/>
      <c r="AH45" s="186"/>
      <c r="AI45" s="112"/>
    </row>
    <row r="46" spans="1:37">
      <c r="A46" s="272" t="s">
        <v>104</v>
      </c>
      <c r="B46" s="222" t="s">
        <v>100</v>
      </c>
      <c r="C46" s="17"/>
      <c r="D46" s="17"/>
      <c r="E46" s="17"/>
      <c r="F46" s="17"/>
      <c r="G46" s="17"/>
      <c r="H46" s="17"/>
      <c r="I46" s="18"/>
      <c r="J46" s="18"/>
      <c r="K46" s="18"/>
      <c r="L46" s="18"/>
      <c r="M46" s="18"/>
      <c r="N46" s="17"/>
      <c r="O46" s="53"/>
      <c r="P46" s="17"/>
      <c r="Q46" s="53"/>
      <c r="R46" s="17"/>
      <c r="S46" s="221"/>
      <c r="T46" s="221"/>
      <c r="U46" s="221"/>
      <c r="V46" s="221"/>
      <c r="W46" s="221"/>
      <c r="X46" s="221"/>
      <c r="Y46" s="53"/>
      <c r="Z46" s="53"/>
      <c r="AA46" s="53"/>
      <c r="AB46" s="53"/>
      <c r="AC46" s="53"/>
      <c r="AD46" s="53"/>
      <c r="AE46" s="53"/>
      <c r="AF46" s="53">
        <v>791630.8</v>
      </c>
      <c r="AG46" s="318">
        <v>921112.01000000013</v>
      </c>
      <c r="AH46" s="186">
        <f>SUM(AG46,-AF46)</f>
        <v>129481.21000000008</v>
      </c>
      <c r="AI46" s="112">
        <f>AH46/AF46</f>
        <v>0.16356262287925138</v>
      </c>
    </row>
    <row r="47" spans="1:37">
      <c r="A47" s="272" t="s">
        <v>104</v>
      </c>
      <c r="B47" s="222" t="s">
        <v>101</v>
      </c>
      <c r="C47" s="17"/>
      <c r="D47" s="17"/>
      <c r="E47" s="17"/>
      <c r="F47" s="17"/>
      <c r="G47" s="17"/>
      <c r="H47" s="17"/>
      <c r="I47" s="18"/>
      <c r="J47" s="18"/>
      <c r="K47" s="18"/>
      <c r="L47" s="18"/>
      <c r="M47" s="18"/>
      <c r="N47" s="17"/>
      <c r="O47" s="53"/>
      <c r="P47" s="17"/>
      <c r="Q47" s="53"/>
      <c r="R47" s="17"/>
      <c r="S47" s="221"/>
      <c r="T47" s="221"/>
      <c r="U47" s="221"/>
      <c r="V47" s="221"/>
      <c r="W47" s="221"/>
      <c r="X47" s="221"/>
      <c r="Y47" s="53"/>
      <c r="Z47" s="53"/>
      <c r="AA47" s="53"/>
      <c r="AB47" s="53"/>
      <c r="AC47" s="53"/>
      <c r="AD47" s="53"/>
      <c r="AE47" s="53"/>
      <c r="AF47" s="53">
        <v>181758.15</v>
      </c>
      <c r="AG47" s="319">
        <v>232650.432</v>
      </c>
      <c r="AH47" s="186">
        <f>SUM(AG47,-AF47)</f>
        <v>50892.282000000007</v>
      </c>
      <c r="AI47" s="112">
        <f>AH47/AF47</f>
        <v>0.28000000000000003</v>
      </c>
    </row>
    <row r="48" spans="1:37" ht="15.75">
      <c r="A48" s="272" t="s">
        <v>104</v>
      </c>
      <c r="B48" s="224" t="s">
        <v>99</v>
      </c>
      <c r="C48" s="17"/>
      <c r="D48" s="17"/>
      <c r="E48" s="17"/>
      <c r="F48" s="17"/>
      <c r="G48" s="17"/>
      <c r="H48" s="17"/>
      <c r="I48" s="18"/>
      <c r="J48" s="18"/>
      <c r="K48" s="18"/>
      <c r="L48" s="18"/>
      <c r="M48" s="18"/>
      <c r="N48" s="17"/>
      <c r="O48" s="53"/>
      <c r="P48" s="17"/>
      <c r="Q48" s="53"/>
      <c r="R48" s="17"/>
      <c r="S48" s="221"/>
      <c r="T48" s="221"/>
      <c r="U48" s="221"/>
      <c r="V48" s="221"/>
      <c r="W48" s="221"/>
      <c r="X48" s="221"/>
      <c r="Y48" s="53"/>
      <c r="Z48" s="53"/>
      <c r="AA48" s="53"/>
      <c r="AB48" s="53"/>
      <c r="AC48" s="53"/>
      <c r="AD48" s="53"/>
      <c r="AE48" s="53"/>
      <c r="AF48" s="225">
        <f>SUM(AF46,AF47)</f>
        <v>973388.95000000007</v>
      </c>
      <c r="AG48" s="320">
        <f>SUM(AG46:AG47)</f>
        <v>1153762.442</v>
      </c>
      <c r="AH48" s="225">
        <f>SUM(AH46,AH47)</f>
        <v>180373.49200000009</v>
      </c>
      <c r="AI48" s="227">
        <f>AH48/AF48</f>
        <v>0.18530464312338873</v>
      </c>
    </row>
    <row r="49" spans="1:35" ht="15.75">
      <c r="A49" s="272" t="s">
        <v>105</v>
      </c>
      <c r="B49" s="280"/>
      <c r="C49" s="17"/>
      <c r="D49" s="17"/>
      <c r="E49" s="17"/>
      <c r="F49" s="17"/>
      <c r="G49" s="17"/>
      <c r="H49" s="17"/>
      <c r="I49" s="18"/>
      <c r="J49" s="18"/>
      <c r="K49" s="18"/>
      <c r="L49" s="18"/>
      <c r="M49" s="18"/>
      <c r="N49" s="17"/>
      <c r="O49" s="53"/>
      <c r="P49" s="17"/>
      <c r="Q49" s="53"/>
      <c r="R49" s="17"/>
      <c r="S49" s="221"/>
      <c r="T49" s="221"/>
      <c r="U49" s="221"/>
      <c r="V49" s="221"/>
      <c r="W49" s="221"/>
      <c r="X49" s="221"/>
      <c r="Y49" s="53"/>
      <c r="Z49" s="53"/>
      <c r="AA49" s="53"/>
      <c r="AB49" s="53"/>
      <c r="AC49" s="53"/>
      <c r="AD49" s="53"/>
      <c r="AE49" s="53"/>
      <c r="AF49" s="104">
        <f>SUM(AF50,-AF48)</f>
        <v>35705.389999999898</v>
      </c>
      <c r="AG49" s="321">
        <f>AG50-AG48</f>
        <v>23940.908000000054</v>
      </c>
      <c r="AH49" s="225">
        <f>AG49-AF49</f>
        <v>-11764.481999999844</v>
      </c>
      <c r="AI49" s="227">
        <f>AH49/AF49</f>
        <v>-0.32948756476262764</v>
      </c>
    </row>
    <row r="50" spans="1:35" ht="15.75">
      <c r="A50" s="279" t="s">
        <v>103</v>
      </c>
      <c r="B50" s="282" t="s">
        <v>99</v>
      </c>
      <c r="C50" s="274"/>
      <c r="D50" s="274"/>
      <c r="E50" s="274"/>
      <c r="F50" s="274"/>
      <c r="G50" s="274"/>
      <c r="H50" s="274"/>
      <c r="I50" s="275"/>
      <c r="J50" s="275"/>
      <c r="K50" s="275"/>
      <c r="L50" s="275"/>
      <c r="M50" s="275"/>
      <c r="N50" s="274"/>
      <c r="O50" s="276"/>
      <c r="P50" s="274"/>
      <c r="Q50" s="276"/>
      <c r="R50" s="274"/>
      <c r="S50" s="277"/>
      <c r="T50" s="277"/>
      <c r="U50" s="277"/>
      <c r="V50" s="277"/>
      <c r="W50" s="277"/>
      <c r="X50" s="277"/>
      <c r="Y50" s="276"/>
      <c r="Z50" s="276"/>
      <c r="AA50" s="276"/>
      <c r="AB50" s="276"/>
      <c r="AC50" s="276"/>
      <c r="AD50" s="276"/>
      <c r="AE50" s="276"/>
      <c r="AF50" s="225">
        <v>1009094.34</v>
      </c>
      <c r="AG50" s="322">
        <v>1177703.3500000001</v>
      </c>
      <c r="AH50" s="225">
        <f>SUM(-AF50,AG50)</f>
        <v>168609.01000000013</v>
      </c>
      <c r="AI50" s="112">
        <f>AH50/AF50</f>
        <v>0.1670894418058079</v>
      </c>
    </row>
    <row r="51" spans="1:35">
      <c r="A51" s="183"/>
      <c r="B51" s="194"/>
      <c r="C51" s="186"/>
      <c r="D51" s="186"/>
      <c r="E51" s="186"/>
      <c r="F51" s="186"/>
      <c r="G51" s="186"/>
      <c r="H51" s="186"/>
      <c r="I51" s="198"/>
      <c r="J51" s="198"/>
      <c r="K51" s="198"/>
      <c r="L51" s="198"/>
      <c r="M51" s="198"/>
      <c r="N51" s="186"/>
      <c r="O51" s="109"/>
      <c r="Q51" s="109"/>
      <c r="S51" s="98"/>
      <c r="T51" s="98"/>
      <c r="U51" s="98"/>
      <c r="V51" s="98"/>
      <c r="W51" s="98"/>
      <c r="X51" s="98"/>
      <c r="AD51" s="109"/>
      <c r="AE51" s="109"/>
      <c r="AF51" s="109"/>
      <c r="AG51" s="109"/>
      <c r="AH51" s="186"/>
      <c r="AI51" s="112"/>
    </row>
    <row r="52" spans="1:35">
      <c r="A52" s="194" t="s">
        <v>10</v>
      </c>
      <c r="B52" s="194" t="s">
        <v>13</v>
      </c>
      <c r="C52" s="186">
        <v>491739.48</v>
      </c>
      <c r="D52" s="186">
        <v>528277.78</v>
      </c>
      <c r="E52" s="186">
        <v>491155.34</v>
      </c>
      <c r="F52" s="186">
        <v>465802.81</v>
      </c>
      <c r="G52" s="186">
        <v>552623.84</v>
      </c>
      <c r="H52" s="186">
        <v>569036.79</v>
      </c>
      <c r="I52" s="198">
        <v>649013.87</v>
      </c>
      <c r="J52" s="198">
        <v>655738.86</v>
      </c>
      <c r="K52" s="198">
        <v>595933.94999999995</v>
      </c>
      <c r="L52" s="198">
        <v>726027.09</v>
      </c>
      <c r="M52" s="198">
        <v>709498.81</v>
      </c>
      <c r="N52" s="186">
        <f>SUM(M52-L52)</f>
        <v>-16528.279999999912</v>
      </c>
      <c r="O52" s="109">
        <v>722467.96</v>
      </c>
      <c r="P52" s="186">
        <f>SUM(O52-M52)</f>
        <v>12969.149999999907</v>
      </c>
      <c r="Q52" s="109">
        <v>724696.46</v>
      </c>
      <c r="R52" s="186">
        <f>SUM(Q52-O52)</f>
        <v>2228.5</v>
      </c>
      <c r="S52" s="98">
        <v>769852.72</v>
      </c>
      <c r="T52" s="98">
        <v>690308.61</v>
      </c>
      <c r="U52" s="98">
        <v>782954.92</v>
      </c>
      <c r="V52" s="98">
        <v>710080.13</v>
      </c>
      <c r="W52" s="98">
        <v>699456.09</v>
      </c>
      <c r="X52" s="98">
        <v>736848.77</v>
      </c>
      <c r="Y52" s="109">
        <v>777987.3</v>
      </c>
      <c r="Z52" s="109">
        <v>858436.75</v>
      </c>
      <c r="AA52" s="109">
        <v>864903.9</v>
      </c>
      <c r="AB52" s="109">
        <v>954677.45</v>
      </c>
      <c r="AC52" s="109">
        <v>939589.01</v>
      </c>
      <c r="AD52" s="109">
        <v>856710.41</v>
      </c>
      <c r="AE52" s="109">
        <v>850927.04</v>
      </c>
      <c r="AF52" s="109"/>
      <c r="AG52" s="109"/>
      <c r="AH52" s="186"/>
      <c r="AI52" s="112"/>
    </row>
    <row r="53" spans="1:35">
      <c r="A53" s="272" t="s">
        <v>104</v>
      </c>
      <c r="B53" s="222" t="s">
        <v>100</v>
      </c>
      <c r="C53" s="17"/>
      <c r="D53" s="17"/>
      <c r="E53" s="17"/>
      <c r="F53" s="17"/>
      <c r="G53" s="17"/>
      <c r="H53" s="17"/>
      <c r="I53" s="18"/>
      <c r="J53" s="18"/>
      <c r="K53" s="18"/>
      <c r="L53" s="18"/>
      <c r="M53" s="18"/>
      <c r="N53" s="17"/>
      <c r="O53" s="53"/>
      <c r="P53" s="17"/>
      <c r="Q53" s="53"/>
      <c r="R53" s="17"/>
      <c r="S53" s="221"/>
      <c r="T53" s="221"/>
      <c r="U53" s="221"/>
      <c r="V53" s="221"/>
      <c r="W53" s="221"/>
      <c r="X53" s="221"/>
      <c r="Y53" s="53"/>
      <c r="Z53" s="53"/>
      <c r="AA53" s="53"/>
      <c r="AB53" s="53"/>
      <c r="AC53" s="53"/>
      <c r="AD53" s="53"/>
      <c r="AE53" s="53"/>
      <c r="AF53" s="53">
        <v>791630.8</v>
      </c>
      <c r="AG53" s="315">
        <v>867492.14</v>
      </c>
      <c r="AH53" s="186">
        <f>SUM(AG53,-AF53)</f>
        <v>75861.339999999967</v>
      </c>
      <c r="AI53" s="112">
        <f>AH53/AF53</f>
        <v>9.582919209308173E-2</v>
      </c>
    </row>
    <row r="54" spans="1:35">
      <c r="A54" s="272" t="s">
        <v>104</v>
      </c>
      <c r="B54" s="222" t="s">
        <v>101</v>
      </c>
      <c r="C54" s="17"/>
      <c r="D54" s="17"/>
      <c r="E54" s="17"/>
      <c r="F54" s="17"/>
      <c r="G54" s="17"/>
      <c r="H54" s="17"/>
      <c r="I54" s="18"/>
      <c r="J54" s="18"/>
      <c r="K54" s="18"/>
      <c r="L54" s="18"/>
      <c r="M54" s="18"/>
      <c r="N54" s="17"/>
      <c r="O54" s="53"/>
      <c r="P54" s="17"/>
      <c r="Q54" s="53"/>
      <c r="R54" s="17"/>
      <c r="S54" s="221"/>
      <c r="T54" s="221"/>
      <c r="U54" s="221"/>
      <c r="V54" s="221"/>
      <c r="W54" s="221"/>
      <c r="X54" s="221"/>
      <c r="Y54" s="53"/>
      <c r="Z54" s="53"/>
      <c r="AA54" s="53"/>
      <c r="AB54" s="53"/>
      <c r="AC54" s="53"/>
      <c r="AD54" s="53"/>
      <c r="AE54" s="53"/>
      <c r="AF54" s="53">
        <v>221190.38999999998</v>
      </c>
      <c r="AG54" s="312">
        <v>258424.46000000002</v>
      </c>
      <c r="AH54" s="186">
        <f>SUM(AG54,-AF54)</f>
        <v>37234.070000000036</v>
      </c>
      <c r="AI54" s="112">
        <f>AH54/AF54</f>
        <v>0.16833493534687488</v>
      </c>
    </row>
    <row r="55" spans="1:35" ht="15.75">
      <c r="A55" s="272" t="s">
        <v>104</v>
      </c>
      <c r="B55" s="224" t="s">
        <v>99</v>
      </c>
      <c r="C55" s="17"/>
      <c r="D55" s="17"/>
      <c r="E55" s="17"/>
      <c r="F55" s="17"/>
      <c r="G55" s="17"/>
      <c r="H55" s="17"/>
      <c r="I55" s="18"/>
      <c r="J55" s="18"/>
      <c r="K55" s="18"/>
      <c r="L55" s="18"/>
      <c r="M55" s="18"/>
      <c r="N55" s="17"/>
      <c r="O55" s="53"/>
      <c r="P55" s="17"/>
      <c r="Q55" s="53"/>
      <c r="R55" s="17"/>
      <c r="S55" s="221"/>
      <c r="T55" s="221"/>
      <c r="U55" s="221"/>
      <c r="V55" s="221"/>
      <c r="W55" s="221"/>
      <c r="X55" s="221"/>
      <c r="Y55" s="53"/>
      <c r="Z55" s="53"/>
      <c r="AA55" s="53"/>
      <c r="AB55" s="53"/>
      <c r="AC55" s="53"/>
      <c r="AD55" s="53"/>
      <c r="AE55" s="53"/>
      <c r="AF55" s="225">
        <f>SUM(AF53,AF54)</f>
        <v>1012821.1900000001</v>
      </c>
      <c r="AG55" s="285">
        <f>SUM(AG53:AG54)</f>
        <v>1125916.6000000001</v>
      </c>
      <c r="AH55" s="225">
        <f>SUM(AH53,AH54)</f>
        <v>113095.41</v>
      </c>
      <c r="AI55" s="227">
        <f>AH55/AF55</f>
        <v>0.11166374787241566</v>
      </c>
    </row>
    <row r="56" spans="1:35" ht="15.75">
      <c r="A56" s="272" t="s">
        <v>105</v>
      </c>
      <c r="B56" s="280"/>
      <c r="C56" s="17"/>
      <c r="D56" s="17"/>
      <c r="E56" s="17"/>
      <c r="F56" s="17"/>
      <c r="G56" s="17"/>
      <c r="H56" s="17"/>
      <c r="I56" s="18"/>
      <c r="J56" s="18"/>
      <c r="K56" s="18"/>
      <c r="L56" s="18"/>
      <c r="M56" s="18"/>
      <c r="N56" s="17"/>
      <c r="O56" s="53"/>
      <c r="P56" s="17"/>
      <c r="Q56" s="53"/>
      <c r="R56" s="17"/>
      <c r="S56" s="221"/>
      <c r="T56" s="221"/>
      <c r="U56" s="221"/>
      <c r="V56" s="221"/>
      <c r="W56" s="221"/>
      <c r="X56" s="221"/>
      <c r="Y56" s="53"/>
      <c r="Z56" s="53"/>
      <c r="AA56" s="53"/>
      <c r="AB56" s="53"/>
      <c r="AC56" s="53"/>
      <c r="AD56" s="53"/>
      <c r="AE56" s="53"/>
      <c r="AF56" s="104">
        <f>SUM(AF57,-AF55)</f>
        <v>2299.2299999999814</v>
      </c>
      <c r="AG56" s="288">
        <f>SUM(AG57,-AG55)</f>
        <v>12288.089999999851</v>
      </c>
      <c r="AH56" s="225">
        <f>SUM(AG56,-AF56)</f>
        <v>9988.8599999998696</v>
      </c>
      <c r="AI56" s="227">
        <f>AH56/AF56</f>
        <v>4.3444370506647658</v>
      </c>
    </row>
    <row r="57" spans="1:35" ht="15.75">
      <c r="A57" s="279" t="s">
        <v>103</v>
      </c>
      <c r="B57" s="282" t="s">
        <v>99</v>
      </c>
      <c r="C57" s="274"/>
      <c r="D57" s="274"/>
      <c r="E57" s="274"/>
      <c r="F57" s="274"/>
      <c r="G57" s="274"/>
      <c r="H57" s="274"/>
      <c r="I57" s="275"/>
      <c r="J57" s="275"/>
      <c r="K57" s="275"/>
      <c r="L57" s="275"/>
      <c r="M57" s="275"/>
      <c r="N57" s="274"/>
      <c r="O57" s="276"/>
      <c r="P57" s="274"/>
      <c r="Q57" s="276"/>
      <c r="R57" s="274"/>
      <c r="S57" s="277"/>
      <c r="T57" s="277"/>
      <c r="U57" s="277"/>
      <c r="V57" s="277"/>
      <c r="W57" s="277"/>
      <c r="X57" s="277"/>
      <c r="Y57" s="276"/>
      <c r="Z57" s="276"/>
      <c r="AA57" s="276"/>
      <c r="AB57" s="276"/>
      <c r="AC57" s="276"/>
      <c r="AD57" s="276"/>
      <c r="AE57" s="276"/>
      <c r="AF57" s="225">
        <v>1015120.42</v>
      </c>
      <c r="AG57" s="284">
        <v>1138204.69</v>
      </c>
      <c r="AH57" s="225">
        <f>SUM(-AF57,AG57)</f>
        <v>123084.2699999999</v>
      </c>
      <c r="AI57" s="112">
        <f>AH57/AF57</f>
        <v>0.12125090538519548</v>
      </c>
    </row>
    <row r="58" spans="1:35">
      <c r="A58" s="200"/>
      <c r="B58" s="183"/>
      <c r="C58" s="186"/>
      <c r="D58" s="186"/>
      <c r="E58" s="186"/>
      <c r="F58" s="186"/>
      <c r="G58" s="186"/>
      <c r="H58" s="186"/>
      <c r="I58" s="198"/>
      <c r="J58" s="198"/>
      <c r="K58" s="198"/>
      <c r="L58" s="198"/>
      <c r="M58" s="198"/>
      <c r="N58" s="186"/>
      <c r="O58" s="109"/>
      <c r="Q58" s="109"/>
      <c r="S58" s="98"/>
      <c r="T58" s="98"/>
      <c r="U58" s="98"/>
      <c r="V58" s="98"/>
      <c r="W58" s="98"/>
      <c r="X58" s="98"/>
      <c r="AD58" s="109"/>
      <c r="AE58" s="109"/>
      <c r="AF58" s="109"/>
      <c r="AG58" s="109"/>
      <c r="AH58" s="186"/>
      <c r="AI58" s="112"/>
    </row>
    <row r="59" spans="1:35">
      <c r="A59" s="194" t="s">
        <v>11</v>
      </c>
      <c r="B59" s="183" t="s">
        <v>16</v>
      </c>
      <c r="C59" s="186">
        <v>461143.84</v>
      </c>
      <c r="D59" s="186">
        <v>489097.83</v>
      </c>
      <c r="E59" s="186">
        <v>478093.65</v>
      </c>
      <c r="F59" s="186">
        <v>654813.54</v>
      </c>
      <c r="G59" s="186">
        <v>594819.5</v>
      </c>
      <c r="H59" s="186">
        <v>619101.64</v>
      </c>
      <c r="I59" s="198">
        <v>625441.47</v>
      </c>
      <c r="J59" s="198">
        <v>637361.72</v>
      </c>
      <c r="K59" s="198">
        <v>681985.61</v>
      </c>
      <c r="L59" s="198">
        <v>491292.3</v>
      </c>
      <c r="M59" s="198">
        <v>639140.59</v>
      </c>
      <c r="N59" s="186">
        <f>SUM(M59-L59)</f>
        <v>147848.28999999998</v>
      </c>
      <c r="O59" s="109">
        <v>667222.13</v>
      </c>
      <c r="P59" s="186">
        <f>SUM(O59-M59)</f>
        <v>28081.540000000037</v>
      </c>
      <c r="Q59" s="109">
        <v>735294.57</v>
      </c>
      <c r="R59" s="186">
        <f>SUM(Q59-O59)</f>
        <v>68072.439999999944</v>
      </c>
      <c r="S59" s="98">
        <v>820513.52</v>
      </c>
      <c r="T59" s="98">
        <v>722624.71</v>
      </c>
      <c r="U59" s="98">
        <v>693548.89</v>
      </c>
      <c r="V59" s="98">
        <v>645644.15</v>
      </c>
      <c r="W59" s="98">
        <v>782720.44</v>
      </c>
      <c r="X59" s="98">
        <v>761691.23</v>
      </c>
      <c r="Y59" s="109">
        <v>799951.39</v>
      </c>
      <c r="Z59" s="109">
        <v>868563.51</v>
      </c>
      <c r="AA59" s="109">
        <v>948413.97</v>
      </c>
      <c r="AB59" s="109">
        <v>946956.41</v>
      </c>
      <c r="AC59" s="109">
        <v>918404.88</v>
      </c>
      <c r="AD59" s="109">
        <v>860526.01</v>
      </c>
      <c r="AE59" s="109">
        <v>901451.83</v>
      </c>
      <c r="AF59" s="109"/>
      <c r="AG59" s="109"/>
      <c r="AH59" s="186"/>
      <c r="AI59" s="112"/>
    </row>
    <row r="60" spans="1:35" ht="15.75">
      <c r="A60" s="183"/>
      <c r="B60" s="183"/>
      <c r="C60" s="201" t="s">
        <v>20</v>
      </c>
      <c r="D60" s="201" t="s">
        <v>20</v>
      </c>
      <c r="E60" s="201" t="s">
        <v>20</v>
      </c>
      <c r="F60" s="201" t="s">
        <v>20</v>
      </c>
      <c r="G60" s="201" t="s">
        <v>20</v>
      </c>
      <c r="H60" s="201" t="s">
        <v>20</v>
      </c>
      <c r="I60" s="201" t="s">
        <v>20</v>
      </c>
      <c r="J60" s="201" t="s">
        <v>20</v>
      </c>
      <c r="K60" s="201" t="s">
        <v>20</v>
      </c>
      <c r="L60" s="201" t="s">
        <v>20</v>
      </c>
      <c r="M60" s="201" t="s">
        <v>20</v>
      </c>
      <c r="N60" s="201" t="s">
        <v>20</v>
      </c>
      <c r="O60" s="201" t="s">
        <v>20</v>
      </c>
      <c r="P60" s="202" t="s">
        <v>33</v>
      </c>
      <c r="Q60" s="201" t="s">
        <v>20</v>
      </c>
      <c r="R60" s="202" t="s">
        <v>33</v>
      </c>
      <c r="S60" s="201" t="s">
        <v>20</v>
      </c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109"/>
      <c r="AE60" s="109"/>
      <c r="AF60" s="109"/>
      <c r="AG60" s="109"/>
      <c r="AH60" s="202"/>
      <c r="AI60" s="202"/>
    </row>
    <row r="61" spans="1:35">
      <c r="A61" s="183" t="s">
        <v>12</v>
      </c>
      <c r="B61" s="183" t="s">
        <v>17</v>
      </c>
      <c r="C61" s="186">
        <f t="shared" ref="C61:AH61" si="1">SUM(C9:C59)</f>
        <v>4439984.16</v>
      </c>
      <c r="D61" s="186">
        <f t="shared" si="1"/>
        <v>4950204.2500000009</v>
      </c>
      <c r="E61" s="186">
        <f t="shared" si="1"/>
        <v>5294999.6400000006</v>
      </c>
      <c r="F61" s="186">
        <f t="shared" si="1"/>
        <v>5926856.0099999998</v>
      </c>
      <c r="G61" s="186">
        <f t="shared" si="1"/>
        <v>5982880.3100000005</v>
      </c>
      <c r="H61" s="186">
        <f t="shared" si="1"/>
        <v>6520271.5499999998</v>
      </c>
      <c r="I61" s="186">
        <f t="shared" si="1"/>
        <v>6699214.6099999994</v>
      </c>
      <c r="J61" s="186">
        <f t="shared" si="1"/>
        <v>7188757.790000001</v>
      </c>
      <c r="K61" s="186">
        <f t="shared" si="1"/>
        <v>6755507.9800000004</v>
      </c>
      <c r="L61" s="186">
        <f t="shared" si="1"/>
        <v>7073589.9800000004</v>
      </c>
      <c r="M61" s="186">
        <f t="shared" si="1"/>
        <v>7066861.0699999984</v>
      </c>
      <c r="N61" s="186">
        <f t="shared" si="1"/>
        <v>-6728.9099999997416</v>
      </c>
      <c r="O61" s="109">
        <f t="shared" si="1"/>
        <v>7471367.6799999997</v>
      </c>
      <c r="P61" s="109">
        <f t="shared" si="1"/>
        <v>404506.61</v>
      </c>
      <c r="Q61" s="109">
        <f t="shared" si="1"/>
        <v>7859039.8200000003</v>
      </c>
      <c r="R61" s="109">
        <f t="shared" si="1"/>
        <v>387672.1399999999</v>
      </c>
      <c r="S61" s="109">
        <f t="shared" si="1"/>
        <v>8042948.2100000009</v>
      </c>
      <c r="T61" s="109">
        <f t="shared" si="1"/>
        <v>7738132.9100000001</v>
      </c>
      <c r="U61" s="109">
        <f t="shared" si="1"/>
        <v>7837813.0299999993</v>
      </c>
      <c r="V61" s="109">
        <f t="shared" si="1"/>
        <v>7131936.8599999994</v>
      </c>
      <c r="W61" s="109">
        <f t="shared" si="1"/>
        <v>7802599.1199999992</v>
      </c>
      <c r="X61" s="109">
        <f t="shared" si="1"/>
        <v>8016490.5200000014</v>
      </c>
      <c r="Y61" s="109">
        <f t="shared" si="1"/>
        <v>8272460.5999999996</v>
      </c>
      <c r="Z61" s="109">
        <f t="shared" si="1"/>
        <v>8716739.7799999993</v>
      </c>
      <c r="AA61" s="109">
        <f t="shared" si="1"/>
        <v>9214600.9300000016</v>
      </c>
      <c r="AB61" s="109">
        <f t="shared" si="1"/>
        <v>9541548.9199999999</v>
      </c>
      <c r="AC61" s="109">
        <f t="shared" si="1"/>
        <v>9863925.660000002</v>
      </c>
      <c r="AD61" s="109">
        <f t="shared" si="1"/>
        <v>9576571.379999999</v>
      </c>
      <c r="AE61" s="109">
        <f t="shared" si="1"/>
        <v>9278704.7400000002</v>
      </c>
      <c r="AF61" s="109">
        <f t="shared" si="1"/>
        <v>19985693.140000008</v>
      </c>
      <c r="AG61" s="186">
        <f t="shared" si="1"/>
        <v>21723049.752000004</v>
      </c>
      <c r="AH61" s="186">
        <f t="shared" si="1"/>
        <v>1744087.4220000003</v>
      </c>
      <c r="AI61" s="112"/>
    </row>
    <row r="62" spans="1:35" ht="15.75">
      <c r="A62" s="183"/>
      <c r="B62" s="184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9"/>
      <c r="N62" s="189"/>
      <c r="Q62" s="203">
        <f>(Q61)/(O61)-1</f>
        <v>5.1887707392282989E-2</v>
      </c>
      <c r="S62" s="203">
        <f>(S61)/(Q61)-1</f>
        <v>2.3400872652659555E-2</v>
      </c>
      <c r="T62" s="203">
        <f t="shared" ref="T62:AD62" si="2">(T61)/(S61)-1</f>
        <v>-3.789845365670963E-2</v>
      </c>
      <c r="U62" s="203">
        <f t="shared" si="2"/>
        <v>1.2881675871860843E-2</v>
      </c>
      <c r="V62" s="203">
        <f t="shared" si="2"/>
        <v>-9.0060348122389389E-2</v>
      </c>
      <c r="W62" s="204">
        <f t="shared" si="2"/>
        <v>9.4036483099206869E-2</v>
      </c>
      <c r="X62" s="204">
        <f t="shared" si="2"/>
        <v>2.7412839838425906E-2</v>
      </c>
      <c r="Y62" s="204">
        <f t="shared" si="2"/>
        <v>3.1930441302386647E-2</v>
      </c>
      <c r="Z62" s="204">
        <f t="shared" si="2"/>
        <v>5.3705807918867476E-2</v>
      </c>
      <c r="AA62" s="204">
        <f t="shared" si="2"/>
        <v>5.7115522840582189E-2</v>
      </c>
      <c r="AB62" s="204">
        <f t="shared" si="2"/>
        <v>3.5481513793565789E-2</v>
      </c>
      <c r="AC62" s="204">
        <f t="shared" si="2"/>
        <v>3.3786625494763189E-2</v>
      </c>
      <c r="AD62" s="204">
        <f t="shared" si="2"/>
        <v>-2.913183755685389E-2</v>
      </c>
      <c r="AE62" s="204">
        <f>(AE61)/(AD61)-1</f>
        <v>-3.110368295505761E-2</v>
      </c>
      <c r="AF62" s="204">
        <f>(AF61)/(AE61)-1</f>
        <v>1.1539313621914009</v>
      </c>
      <c r="AG62" s="204"/>
    </row>
    <row r="63" spans="1:35">
      <c r="A63" s="183"/>
      <c r="B63" s="191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9"/>
      <c r="N63" s="189"/>
      <c r="Q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</row>
    <row r="64" spans="1:35" ht="31.5">
      <c r="A64" s="359" t="s">
        <v>73</v>
      </c>
      <c r="B64" s="359"/>
      <c r="AE64" s="205" t="s">
        <v>71</v>
      </c>
      <c r="AF64" s="205" t="s">
        <v>69</v>
      </c>
      <c r="AG64" s="205" t="s">
        <v>70</v>
      </c>
      <c r="AH64" s="205" t="s">
        <v>74</v>
      </c>
    </row>
    <row r="65" spans="1:34" ht="15.75">
      <c r="A65" s="185"/>
      <c r="B65" s="189"/>
      <c r="L65" s="206"/>
      <c r="M65" s="186"/>
      <c r="AB65" s="107" t="s">
        <v>51</v>
      </c>
      <c r="AE65" s="109">
        <f>SUM(AC9:AC15)</f>
        <v>3531950.74</v>
      </c>
      <c r="AF65" s="109">
        <f>SUM(AD9:AD15)</f>
        <v>3500046.9099999997</v>
      </c>
      <c r="AG65" s="109">
        <f>SUM(AE9:AE15)</f>
        <v>3187833.5500000003</v>
      </c>
      <c r="AH65" s="109">
        <f>SUM(AF9:AF15)</f>
        <v>3373623.4000000004</v>
      </c>
    </row>
    <row r="66" spans="1:34" ht="15.75">
      <c r="A66" s="189"/>
      <c r="L66" s="207"/>
      <c r="M66" s="208"/>
    </row>
    <row r="67" spans="1:34" ht="15.75">
      <c r="A67" s="189"/>
      <c r="L67" s="207"/>
      <c r="M67" s="109"/>
      <c r="AB67" s="107" t="s">
        <v>52</v>
      </c>
      <c r="AE67" s="109">
        <f>SUM(AD9:AD15)</f>
        <v>3500046.9099999997</v>
      </c>
      <c r="AF67" s="109">
        <f>SUM(AE9:AE15)</f>
        <v>3187833.5500000003</v>
      </c>
      <c r="AG67" s="109">
        <f>SUM(AF9:AF15)</f>
        <v>3373623.4000000004</v>
      </c>
      <c r="AH67" s="109">
        <f>AG61</f>
        <v>21723049.752000004</v>
      </c>
    </row>
    <row r="68" spans="1:34" ht="15.75">
      <c r="A68" s="189"/>
      <c r="L68" s="207"/>
      <c r="M68" s="208"/>
      <c r="Q68" s="209"/>
    </row>
    <row r="69" spans="1:34" ht="15.75">
      <c r="A69" s="189"/>
      <c r="L69" s="207"/>
      <c r="M69" s="109"/>
      <c r="AB69" s="107" t="s">
        <v>72</v>
      </c>
      <c r="AE69" s="109">
        <f>AE65-AE67</f>
        <v>31903.83000000054</v>
      </c>
      <c r="AF69" s="109">
        <f>AF65-AF67</f>
        <v>312213.3599999994</v>
      </c>
      <c r="AG69" s="109">
        <f>AG65-AG67</f>
        <v>-185789.85000000009</v>
      </c>
      <c r="AH69" s="109">
        <f>AH65-AH67</f>
        <v>-18349426.352000006</v>
      </c>
    </row>
    <row r="70" spans="1:34" ht="15.75">
      <c r="A70" s="189"/>
      <c r="L70" s="207"/>
      <c r="M70" s="109"/>
    </row>
    <row r="71" spans="1:34" ht="15.75">
      <c r="A71" s="189"/>
      <c r="L71" s="210"/>
      <c r="M71" s="109"/>
      <c r="AE71" s="112">
        <f>-(AE69/AE65)</f>
        <v>-9.0329204308213368E-3</v>
      </c>
      <c r="AF71" s="112">
        <f>-(AF69/AF65)</f>
        <v>-8.9202621572863267E-2</v>
      </c>
      <c r="AG71" s="112">
        <f>-(AG69/AG65)</f>
        <v>5.8280913067120479E-2</v>
      </c>
      <c r="AH71" s="112">
        <f>-(AH69/AH65)</f>
        <v>5.4390855695392686</v>
      </c>
    </row>
    <row r="72" spans="1:34" ht="15.75">
      <c r="A72" s="189"/>
      <c r="L72" s="210"/>
      <c r="M72" s="109"/>
    </row>
    <row r="73" spans="1:34">
      <c r="A73" s="189"/>
    </row>
    <row r="74" spans="1:34" ht="15.75">
      <c r="L74" s="207"/>
    </row>
    <row r="75" spans="1:34">
      <c r="W75" s="211"/>
    </row>
    <row r="76" spans="1:34">
      <c r="W76" s="211"/>
    </row>
    <row r="77" spans="1:34">
      <c r="W77" s="211"/>
    </row>
    <row r="78" spans="1:34">
      <c r="W78" s="211"/>
    </row>
    <row r="79" spans="1:34">
      <c r="W79" s="211"/>
    </row>
  </sheetData>
  <mergeCells count="1">
    <mergeCell ref="A64:B6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zoomScaleNormal="100" workbookViewId="0">
      <selection activeCell="D20" sqref="D20"/>
    </sheetView>
  </sheetViews>
  <sheetFormatPr defaultRowHeight="15"/>
  <cols>
    <col min="2" max="4" width="11.109375" customWidth="1"/>
  </cols>
  <sheetData>
    <row r="1" spans="1:4">
      <c r="B1" t="s">
        <v>35</v>
      </c>
      <c r="C1" t="s">
        <v>41</v>
      </c>
      <c r="D1" t="s">
        <v>42</v>
      </c>
    </row>
    <row r="2" spans="1:4">
      <c r="A2" s="75" t="s">
        <v>19</v>
      </c>
      <c r="B2">
        <f>+'Sales Tax'!C$39</f>
        <v>4928215.1999999993</v>
      </c>
      <c r="C2">
        <v>4928245.2</v>
      </c>
      <c r="D2">
        <v>4928245.2</v>
      </c>
    </row>
    <row r="3" spans="1:4">
      <c r="A3" s="75" t="s">
        <v>22</v>
      </c>
      <c r="B3">
        <f>+'Sales Tax'!D$39</f>
        <v>5535237.8000000007</v>
      </c>
      <c r="C3">
        <f>ROUND((B2+B4)/2,0)</f>
        <v>5379357</v>
      </c>
      <c r="D3">
        <f>ROUND((B2+B3+B4)/3,0)</f>
        <v>5431317</v>
      </c>
    </row>
    <row r="4" spans="1:4">
      <c r="A4" s="75" t="s">
        <v>23</v>
      </c>
      <c r="B4">
        <f>+'Sales Tax'!E$39</f>
        <v>5830497.8499999996</v>
      </c>
      <c r="C4">
        <f t="shared" ref="C4:C17" si="0">ROUND((B3+B5)/2,0)</f>
        <v>5978963</v>
      </c>
      <c r="D4">
        <f t="shared" ref="D4:D17" si="1">ROUND((B3+B4+B5)/3,0)</f>
        <v>5929474</v>
      </c>
    </row>
    <row r="5" spans="1:4">
      <c r="A5" s="75" t="s">
        <v>24</v>
      </c>
      <c r="B5">
        <f>+'Sales Tax'!F$39</f>
        <v>6422687.7999999998</v>
      </c>
      <c r="C5">
        <f t="shared" si="0"/>
        <v>6194108</v>
      </c>
      <c r="D5">
        <f t="shared" si="1"/>
        <v>6270301</v>
      </c>
    </row>
    <row r="6" spans="1:4">
      <c r="A6" s="75" t="s">
        <v>25</v>
      </c>
      <c r="B6">
        <f>+'Sales Tax'!G$39</f>
        <v>6557717.9800000004</v>
      </c>
      <c r="C6">
        <f t="shared" si="0"/>
        <v>6748076</v>
      </c>
      <c r="D6">
        <f t="shared" si="1"/>
        <v>6684624</v>
      </c>
    </row>
    <row r="7" spans="1:4">
      <c r="A7" s="75" t="s">
        <v>26</v>
      </c>
      <c r="B7">
        <f>+'Sales Tax'!H$39</f>
        <v>7073465.1799999997</v>
      </c>
      <c r="C7">
        <f t="shared" si="0"/>
        <v>7004621</v>
      </c>
      <c r="D7">
        <f t="shared" si="1"/>
        <v>7027569</v>
      </c>
    </row>
    <row r="8" spans="1:4">
      <c r="A8" s="75" t="s">
        <v>27</v>
      </c>
      <c r="B8">
        <f>+'Sales Tax'!I$39</f>
        <v>7451523.5299999993</v>
      </c>
      <c r="C8">
        <f t="shared" si="0"/>
        <v>7527771</v>
      </c>
      <c r="D8">
        <f t="shared" si="1"/>
        <v>7502355</v>
      </c>
    </row>
    <row r="9" spans="1:4">
      <c r="A9" s="75" t="s">
        <v>28</v>
      </c>
      <c r="B9">
        <f>+'Sales Tax'!J$39</f>
        <v>7982077.6500000004</v>
      </c>
      <c r="C9">
        <f t="shared" si="0"/>
        <v>7553369</v>
      </c>
      <c r="D9">
        <f t="shared" si="1"/>
        <v>7696272</v>
      </c>
    </row>
    <row r="10" spans="1:4">
      <c r="A10" s="75" t="s">
        <v>36</v>
      </c>
      <c r="B10">
        <f>+'Sales Tax'!K$39</f>
        <v>7655214.5300000003</v>
      </c>
      <c r="C10">
        <f t="shared" si="0"/>
        <v>8035481</v>
      </c>
      <c r="D10">
        <f t="shared" si="1"/>
        <v>7908725</v>
      </c>
    </row>
    <row r="11" spans="1:4">
      <c r="A11" s="75" t="s">
        <v>37</v>
      </c>
      <c r="B11">
        <f>+'Sales Tax'!L$39</f>
        <v>8088883.7800000012</v>
      </c>
      <c r="C11">
        <f t="shared" si="0"/>
        <v>7759555</v>
      </c>
      <c r="D11">
        <f t="shared" si="1"/>
        <v>7869331</v>
      </c>
    </row>
    <row r="12" spans="1:4">
      <c r="A12" s="75" t="s">
        <v>38</v>
      </c>
      <c r="B12">
        <f>+'Sales Tax'!M$39</f>
        <v>7863895.0700000003</v>
      </c>
      <c r="C12">
        <f t="shared" si="0"/>
        <v>8224193</v>
      </c>
      <c r="D12">
        <f t="shared" si="1"/>
        <v>8104093</v>
      </c>
    </row>
    <row r="13" spans="1:4">
      <c r="A13" s="75" t="s">
        <v>39</v>
      </c>
      <c r="B13">
        <f>+'Sales Tax'!O$39</f>
        <v>8359501.5700000003</v>
      </c>
      <c r="C13">
        <f t="shared" si="0"/>
        <v>8294518</v>
      </c>
      <c r="D13">
        <f t="shared" si="1"/>
        <v>8316179</v>
      </c>
    </row>
    <row r="14" spans="1:4">
      <c r="A14" s="75" t="s">
        <v>40</v>
      </c>
      <c r="B14">
        <v>8725141.2899999991</v>
      </c>
      <c r="C14">
        <f t="shared" si="0"/>
        <v>8569385</v>
      </c>
      <c r="D14">
        <f t="shared" si="1"/>
        <v>8621304</v>
      </c>
    </row>
    <row r="15" spans="1:4">
      <c r="A15" s="75" t="s">
        <v>43</v>
      </c>
      <c r="B15">
        <v>8779268.1100000013</v>
      </c>
      <c r="C15">
        <f t="shared" si="0"/>
        <v>8654683</v>
      </c>
      <c r="D15">
        <f t="shared" si="1"/>
        <v>8696211</v>
      </c>
    </row>
    <row r="16" spans="1:4">
      <c r="A16" s="75" t="s">
        <v>45</v>
      </c>
      <c r="B16">
        <v>8584225.0399999991</v>
      </c>
      <c r="C16">
        <f t="shared" si="0"/>
        <v>8718434</v>
      </c>
      <c r="D16">
        <f t="shared" si="1"/>
        <v>8673698</v>
      </c>
    </row>
    <row r="17" spans="1:4">
      <c r="A17" s="75" t="s">
        <v>48</v>
      </c>
      <c r="B17">
        <v>8657600.459999999</v>
      </c>
      <c r="C17">
        <f t="shared" si="0"/>
        <v>8542113</v>
      </c>
      <c r="D17">
        <f t="shared" si="1"/>
        <v>8580609</v>
      </c>
    </row>
    <row r="18" spans="1:4">
      <c r="A18" s="75" t="s">
        <v>49</v>
      </c>
      <c r="B18">
        <v>8500000</v>
      </c>
      <c r="C18">
        <v>8500000</v>
      </c>
      <c r="D18">
        <v>8500000</v>
      </c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15" min="3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9"/>
  <sheetViews>
    <sheetView showOutlineSymbols="0" zoomScale="87" zoomScaleNormal="87" workbookViewId="0">
      <selection activeCell="A58" sqref="A58"/>
    </sheetView>
  </sheetViews>
  <sheetFormatPr defaultColWidth="9.6640625" defaultRowHeight="15"/>
  <cols>
    <col min="1" max="1" width="11.6640625" style="33" customWidth="1"/>
    <col min="2" max="2" width="11.6640625" style="1" customWidth="1"/>
    <col min="3" max="3" width="12.77734375" style="33" customWidth="1"/>
    <col min="4" max="4" width="13.33203125" style="1" customWidth="1"/>
    <col min="5" max="5" width="12.6640625" style="33" customWidth="1"/>
    <col min="6" max="6" width="12.6640625" style="1" customWidth="1"/>
    <col min="7" max="7" width="12.6640625" style="33" customWidth="1"/>
    <col min="8" max="8" width="13" style="1" customWidth="1"/>
    <col min="9" max="9" width="13.5546875" style="33" customWidth="1"/>
    <col min="10" max="10" width="13.109375" style="1" customWidth="1"/>
    <col min="11" max="11" width="14.33203125" style="33" customWidth="1"/>
    <col min="12" max="12" width="12.6640625" style="1" customWidth="1"/>
    <col min="13" max="13" width="13.21875" style="33" customWidth="1"/>
    <col min="14" max="14" width="13.21875" style="1" customWidth="1"/>
    <col min="15" max="15" width="0.109375" style="33" hidden="1" customWidth="1"/>
    <col min="16" max="16" width="14.44140625" style="1" customWidth="1"/>
    <col min="17" max="17" width="15.21875" style="71" customWidth="1"/>
    <col min="18" max="16384" width="9.6640625" style="1"/>
  </cols>
  <sheetData>
    <row r="1" spans="1:18" s="61" customFormat="1" ht="23.25">
      <c r="A1" s="79"/>
      <c r="B1" s="80"/>
      <c r="C1" s="81"/>
      <c r="D1" s="58" t="s">
        <v>21</v>
      </c>
      <c r="E1" s="59"/>
      <c r="G1" s="81"/>
      <c r="H1" s="82"/>
      <c r="I1" s="83"/>
      <c r="K1" s="81"/>
      <c r="M1" s="81"/>
      <c r="N1" s="60"/>
      <c r="O1" s="59"/>
      <c r="P1" s="59"/>
      <c r="Q1" s="72"/>
    </row>
    <row r="2" spans="1:18" ht="15.75">
      <c r="A2" s="76"/>
      <c r="B2" s="77"/>
      <c r="E2" s="35"/>
      <c r="H2" s="78"/>
      <c r="I2" s="45"/>
      <c r="O2" s="34"/>
      <c r="P2" s="33"/>
      <c r="R2" s="73"/>
    </row>
    <row r="3" spans="1:18">
      <c r="A3" s="76"/>
      <c r="B3" s="77"/>
      <c r="H3" s="78"/>
      <c r="I3" s="45"/>
      <c r="O3" s="34"/>
      <c r="P3" s="33"/>
    </row>
    <row r="4" spans="1:18" ht="15.75">
      <c r="A4" s="55"/>
      <c r="B4" s="9"/>
      <c r="C4" s="24" t="s">
        <v>18</v>
      </c>
      <c r="D4" s="3" t="s">
        <v>18</v>
      </c>
      <c r="E4" s="24" t="s">
        <v>18</v>
      </c>
      <c r="F4" s="3" t="s">
        <v>18</v>
      </c>
      <c r="G4" s="24" t="s">
        <v>18</v>
      </c>
      <c r="H4" s="4" t="s">
        <v>18</v>
      </c>
      <c r="I4" s="36" t="s">
        <v>18</v>
      </c>
      <c r="J4" s="3" t="s">
        <v>18</v>
      </c>
      <c r="K4" s="24" t="s">
        <v>18</v>
      </c>
      <c r="L4" s="3" t="s">
        <v>18</v>
      </c>
      <c r="M4" s="24" t="s">
        <v>18</v>
      </c>
      <c r="N4" s="48" t="s">
        <v>18</v>
      </c>
      <c r="O4" s="24" t="s">
        <v>29</v>
      </c>
      <c r="P4" s="65" t="s">
        <v>18</v>
      </c>
      <c r="Q4" s="24" t="s">
        <v>29</v>
      </c>
    </row>
    <row r="5" spans="1:18" ht="15.75">
      <c r="A5" s="70" t="s">
        <v>0</v>
      </c>
      <c r="B5" s="10"/>
      <c r="C5" s="25" t="s">
        <v>15</v>
      </c>
      <c r="D5" s="5" t="s">
        <v>15</v>
      </c>
      <c r="E5" s="25" t="s">
        <v>15</v>
      </c>
      <c r="F5" s="5" t="s">
        <v>15</v>
      </c>
      <c r="G5" s="25" t="s">
        <v>15</v>
      </c>
      <c r="H5" s="6" t="s">
        <v>15</v>
      </c>
      <c r="I5" s="37" t="s">
        <v>15</v>
      </c>
      <c r="J5" s="5" t="s">
        <v>15</v>
      </c>
      <c r="K5" s="25" t="s">
        <v>15</v>
      </c>
      <c r="L5" s="5" t="s">
        <v>15</v>
      </c>
      <c r="M5" s="25" t="s">
        <v>15</v>
      </c>
      <c r="N5" s="49" t="s">
        <v>15</v>
      </c>
      <c r="O5" s="25" t="s">
        <v>30</v>
      </c>
      <c r="P5" s="66" t="s">
        <v>15</v>
      </c>
      <c r="Q5" s="25" t="s">
        <v>30</v>
      </c>
    </row>
    <row r="6" spans="1:18" ht="15.75">
      <c r="A6" s="70" t="s">
        <v>1</v>
      </c>
      <c r="B6" s="10"/>
      <c r="C6" s="25" t="s">
        <v>19</v>
      </c>
      <c r="D6" s="5" t="s">
        <v>22</v>
      </c>
      <c r="E6" s="25" t="s">
        <v>23</v>
      </c>
      <c r="F6" s="5" t="s">
        <v>24</v>
      </c>
      <c r="G6" s="25" t="s">
        <v>25</v>
      </c>
      <c r="H6" s="6" t="s">
        <v>26</v>
      </c>
      <c r="I6" s="37" t="s">
        <v>27</v>
      </c>
      <c r="J6" s="5" t="s">
        <v>28</v>
      </c>
      <c r="K6" s="25">
        <v>2001</v>
      </c>
      <c r="L6" s="5">
        <v>2002</v>
      </c>
      <c r="M6" s="25">
        <v>2003</v>
      </c>
      <c r="N6" s="50">
        <v>2004</v>
      </c>
      <c r="O6" s="47" t="s">
        <v>32</v>
      </c>
      <c r="P6" s="67">
        <v>2005</v>
      </c>
      <c r="Q6" s="47" t="s">
        <v>34</v>
      </c>
    </row>
    <row r="7" spans="1:18" s="21" customFormat="1">
      <c r="A7" s="84" t="s">
        <v>2</v>
      </c>
      <c r="B7" s="85" t="s">
        <v>4</v>
      </c>
      <c r="C7" s="86">
        <v>372316.68</v>
      </c>
      <c r="D7" s="87">
        <v>433046.55</v>
      </c>
      <c r="E7" s="86">
        <v>449061.02</v>
      </c>
      <c r="F7" s="87">
        <v>517058.28</v>
      </c>
      <c r="G7" s="86">
        <v>447333.87</v>
      </c>
      <c r="H7" s="87">
        <v>521677.74</v>
      </c>
      <c r="I7" s="86">
        <v>561749.57999999996</v>
      </c>
      <c r="J7" s="87">
        <v>627943.21</v>
      </c>
      <c r="K7" s="86">
        <v>596218.62</v>
      </c>
      <c r="L7" s="87">
        <v>658209.66</v>
      </c>
      <c r="M7" s="86">
        <v>638597.04</v>
      </c>
      <c r="N7" s="52">
        <v>584794.55000000005</v>
      </c>
      <c r="O7" s="88">
        <f t="shared" ref="O7:O18" si="0">SUM(N7-M7)</f>
        <v>-53802.489999999991</v>
      </c>
      <c r="P7" s="69">
        <v>684951.81</v>
      </c>
      <c r="Q7" s="88">
        <f t="shared" ref="Q7:Q18" si="1">SUM(P7-N7)</f>
        <v>100157.26000000001</v>
      </c>
      <c r="R7" s="74">
        <f t="shared" ref="R7:R18" si="2">(P7)/(N7)-1</f>
        <v>0.17126914058963094</v>
      </c>
    </row>
    <row r="8" spans="1:18" s="21" customFormat="1">
      <c r="A8" s="84" t="s">
        <v>3</v>
      </c>
      <c r="B8" s="85" t="s">
        <v>5</v>
      </c>
      <c r="C8" s="86">
        <v>370096.98</v>
      </c>
      <c r="D8" s="87">
        <v>441676.34</v>
      </c>
      <c r="E8" s="86">
        <v>436548.72</v>
      </c>
      <c r="F8" s="87">
        <v>468962.14</v>
      </c>
      <c r="G8" s="86">
        <v>553682.30000000005</v>
      </c>
      <c r="H8" s="87">
        <v>551204.68000000005</v>
      </c>
      <c r="I8" s="86">
        <v>591830.35</v>
      </c>
      <c r="J8" s="87">
        <v>626291.46</v>
      </c>
      <c r="K8" s="86">
        <v>619815.17000000004</v>
      </c>
      <c r="L8" s="87">
        <v>644548.79</v>
      </c>
      <c r="M8" s="86">
        <v>562181.21</v>
      </c>
      <c r="N8" s="52">
        <v>729473.94</v>
      </c>
      <c r="O8" s="88">
        <f t="shared" si="0"/>
        <v>167292.72999999998</v>
      </c>
      <c r="P8" s="69">
        <v>698295.43</v>
      </c>
      <c r="Q8" s="88">
        <f t="shared" si="1"/>
        <v>-31178.509999999893</v>
      </c>
      <c r="R8" s="74">
        <f t="shared" si="2"/>
        <v>-4.2741088187468246E-2</v>
      </c>
    </row>
    <row r="9" spans="1:18" s="21" customFormat="1">
      <c r="A9" s="89" t="s">
        <v>4</v>
      </c>
      <c r="B9" s="90" t="s">
        <v>6</v>
      </c>
      <c r="C9" s="88">
        <v>488881.27</v>
      </c>
      <c r="D9" s="91">
        <v>538653.61</v>
      </c>
      <c r="E9" s="88">
        <v>589394.24</v>
      </c>
      <c r="F9" s="91">
        <v>628657.29</v>
      </c>
      <c r="G9" s="88">
        <v>625968.47</v>
      </c>
      <c r="H9" s="91">
        <v>644006.16</v>
      </c>
      <c r="I9" s="41">
        <v>676416.68</v>
      </c>
      <c r="J9" s="23">
        <v>822883.72</v>
      </c>
      <c r="K9" s="41">
        <v>739302.79</v>
      </c>
      <c r="L9" s="23">
        <v>782836.83</v>
      </c>
      <c r="M9" s="41">
        <v>787594.36</v>
      </c>
      <c r="N9" s="52">
        <v>855059.04</v>
      </c>
      <c r="O9" s="88">
        <f t="shared" si="0"/>
        <v>67464.680000000051</v>
      </c>
      <c r="P9" s="69">
        <v>858160.98</v>
      </c>
      <c r="Q9" s="88">
        <f t="shared" si="1"/>
        <v>3101.9399999999441</v>
      </c>
      <c r="R9" s="74">
        <f t="shared" si="2"/>
        <v>3.6277494943506294E-3</v>
      </c>
    </row>
    <row r="10" spans="1:18" s="21" customFormat="1">
      <c r="A10" s="89" t="s">
        <v>5</v>
      </c>
      <c r="B10" s="90" t="s">
        <v>7</v>
      </c>
      <c r="C10" s="88">
        <v>279919.8</v>
      </c>
      <c r="D10" s="91">
        <v>322190.08000000002</v>
      </c>
      <c r="E10" s="88">
        <v>370433.01</v>
      </c>
      <c r="F10" s="91">
        <v>499778.48</v>
      </c>
      <c r="G10" s="88">
        <v>415064.23</v>
      </c>
      <c r="H10" s="91">
        <v>495425.76</v>
      </c>
      <c r="I10" s="41">
        <v>468445.31</v>
      </c>
      <c r="J10" s="23">
        <v>444126.83</v>
      </c>
      <c r="K10" s="41">
        <v>420422.17</v>
      </c>
      <c r="L10" s="23">
        <v>483722.1</v>
      </c>
      <c r="M10" s="41">
        <v>510061.85</v>
      </c>
      <c r="N10" s="52">
        <v>562066.14</v>
      </c>
      <c r="O10" s="88">
        <f t="shared" si="0"/>
        <v>52004.290000000037</v>
      </c>
      <c r="P10" s="69">
        <v>557367.94999999995</v>
      </c>
      <c r="Q10" s="88">
        <f t="shared" si="1"/>
        <v>-4698.1900000000605</v>
      </c>
      <c r="R10" s="74">
        <f t="shared" si="2"/>
        <v>-8.3587849643461665E-3</v>
      </c>
    </row>
    <row r="11" spans="1:18" s="21" customFormat="1">
      <c r="A11" s="84" t="s">
        <v>6</v>
      </c>
      <c r="B11" s="85" t="s">
        <v>8</v>
      </c>
      <c r="C11" s="86">
        <v>324420.47999999998</v>
      </c>
      <c r="D11" s="87">
        <v>400296.03</v>
      </c>
      <c r="E11" s="86">
        <v>455968.34</v>
      </c>
      <c r="F11" s="87">
        <v>447868.7</v>
      </c>
      <c r="G11" s="86">
        <v>480453.98</v>
      </c>
      <c r="H11" s="87">
        <v>487674.65</v>
      </c>
      <c r="I11" s="86">
        <v>549411.69999999995</v>
      </c>
      <c r="J11" s="87">
        <v>660515.14</v>
      </c>
      <c r="K11" s="86">
        <v>610086.79</v>
      </c>
      <c r="L11" s="87">
        <v>550988.52</v>
      </c>
      <c r="M11" s="86">
        <v>606123.28</v>
      </c>
      <c r="N11" s="52">
        <v>575142.99</v>
      </c>
      <c r="O11" s="88">
        <f t="shared" si="0"/>
        <v>-30980.290000000037</v>
      </c>
      <c r="P11" s="69"/>
      <c r="Q11" s="88">
        <f t="shared" si="1"/>
        <v>-575142.99</v>
      </c>
      <c r="R11" s="74">
        <f t="shared" si="2"/>
        <v>-1</v>
      </c>
    </row>
    <row r="12" spans="1:18" s="21" customFormat="1">
      <c r="A12" s="84" t="s">
        <v>7</v>
      </c>
      <c r="B12" s="85" t="s">
        <v>9</v>
      </c>
      <c r="C12" s="86">
        <v>375154.84</v>
      </c>
      <c r="D12" s="87">
        <v>424532.22</v>
      </c>
      <c r="E12" s="86">
        <v>453178.72</v>
      </c>
      <c r="F12" s="87">
        <v>472897.14</v>
      </c>
      <c r="G12" s="86">
        <v>511503.5</v>
      </c>
      <c r="H12" s="87">
        <v>505374.57</v>
      </c>
      <c r="I12" s="86">
        <v>564306</v>
      </c>
      <c r="J12" s="87">
        <v>538685.06999999995</v>
      </c>
      <c r="K12" s="86">
        <v>619581.73</v>
      </c>
      <c r="L12" s="87">
        <v>689919.99</v>
      </c>
      <c r="M12" s="86">
        <v>685599.53</v>
      </c>
      <c r="N12" s="52">
        <v>753757.89</v>
      </c>
      <c r="O12" s="88">
        <f t="shared" si="0"/>
        <v>68158.359999999986</v>
      </c>
      <c r="P12" s="69"/>
      <c r="Q12" s="88">
        <f t="shared" si="1"/>
        <v>-753757.89</v>
      </c>
      <c r="R12" s="74">
        <f t="shared" si="2"/>
        <v>-1</v>
      </c>
    </row>
    <row r="13" spans="1:18" s="21" customFormat="1">
      <c r="A13" s="89" t="s">
        <v>8</v>
      </c>
      <c r="B13" s="90" t="s">
        <v>10</v>
      </c>
      <c r="C13" s="88">
        <v>392996</v>
      </c>
      <c r="D13" s="91">
        <v>482691.41</v>
      </c>
      <c r="E13" s="88">
        <v>452752.5</v>
      </c>
      <c r="F13" s="91">
        <v>522713.13</v>
      </c>
      <c r="G13" s="88">
        <v>478398.4</v>
      </c>
      <c r="H13" s="91">
        <v>543244.81999999995</v>
      </c>
      <c r="I13" s="41">
        <v>656448.23</v>
      </c>
      <c r="J13" s="23">
        <v>698761.62</v>
      </c>
      <c r="K13" s="41">
        <v>700546.99</v>
      </c>
      <c r="L13" s="23">
        <v>809095.91</v>
      </c>
      <c r="M13" s="41">
        <v>621496.31999999995</v>
      </c>
      <c r="N13" s="52">
        <v>696442.14</v>
      </c>
      <c r="O13" s="88">
        <f t="shared" si="0"/>
        <v>74945.820000000065</v>
      </c>
      <c r="P13" s="69"/>
      <c r="Q13" s="88">
        <f t="shared" si="1"/>
        <v>-696442.14</v>
      </c>
      <c r="R13" s="74">
        <f t="shared" si="2"/>
        <v>-1</v>
      </c>
    </row>
    <row r="14" spans="1:18" s="21" customFormat="1">
      <c r="A14" s="89" t="s">
        <v>9</v>
      </c>
      <c r="B14" s="90" t="s">
        <v>11</v>
      </c>
      <c r="C14" s="88">
        <v>431889.56</v>
      </c>
      <c r="D14" s="91">
        <v>447959.28</v>
      </c>
      <c r="E14" s="88">
        <v>537782.65</v>
      </c>
      <c r="F14" s="91">
        <v>573768.82999999996</v>
      </c>
      <c r="G14" s="88">
        <v>581105.94999999995</v>
      </c>
      <c r="H14" s="91">
        <v>618639.16</v>
      </c>
      <c r="I14" s="41">
        <v>626275.06000000006</v>
      </c>
      <c r="J14" s="23">
        <v>807970.21</v>
      </c>
      <c r="K14" s="41">
        <v>588797.62</v>
      </c>
      <c r="L14" s="23">
        <v>692915.82</v>
      </c>
      <c r="M14" s="41">
        <v>681366.93</v>
      </c>
      <c r="N14" s="52">
        <v>683584.35</v>
      </c>
      <c r="O14" s="88">
        <f t="shared" si="0"/>
        <v>2217.4199999999255</v>
      </c>
      <c r="P14" s="69"/>
      <c r="Q14" s="88">
        <f t="shared" si="1"/>
        <v>-683584.35</v>
      </c>
      <c r="R14" s="74">
        <f t="shared" si="2"/>
        <v>-1</v>
      </c>
    </row>
    <row r="15" spans="1:18" s="21" customFormat="1">
      <c r="A15" s="84" t="s">
        <v>10</v>
      </c>
      <c r="B15" s="85" t="s">
        <v>12</v>
      </c>
      <c r="C15" s="86">
        <v>498356.52</v>
      </c>
      <c r="D15" s="87">
        <v>545228.31000000006</v>
      </c>
      <c r="E15" s="86">
        <v>536015.16</v>
      </c>
      <c r="F15" s="87">
        <v>526407.30000000005</v>
      </c>
      <c r="G15" s="86">
        <v>657752.38</v>
      </c>
      <c r="H15" s="87">
        <v>796243.31</v>
      </c>
      <c r="I15" s="86">
        <v>766282.84</v>
      </c>
      <c r="J15" s="87">
        <v>725501.37</v>
      </c>
      <c r="K15" s="86">
        <v>740505.74</v>
      </c>
      <c r="L15" s="87">
        <v>800498.7</v>
      </c>
      <c r="M15" s="86">
        <v>786533.01</v>
      </c>
      <c r="N15" s="52">
        <v>772184.38</v>
      </c>
      <c r="O15" s="88">
        <f t="shared" si="0"/>
        <v>-14348.630000000005</v>
      </c>
      <c r="P15" s="69"/>
      <c r="Q15" s="88">
        <f t="shared" si="1"/>
        <v>-772184.38</v>
      </c>
      <c r="R15" s="74">
        <f t="shared" si="2"/>
        <v>-1</v>
      </c>
    </row>
    <row r="16" spans="1:18" s="21" customFormat="1">
      <c r="A16" s="84" t="s">
        <v>11</v>
      </c>
      <c r="B16" s="85" t="s">
        <v>13</v>
      </c>
      <c r="C16" s="86">
        <v>441299.75</v>
      </c>
      <c r="D16" s="87">
        <v>481588.36</v>
      </c>
      <c r="E16" s="86">
        <v>580114.5</v>
      </c>
      <c r="F16" s="87">
        <v>643960.16</v>
      </c>
      <c r="G16" s="86">
        <v>659011.56000000006</v>
      </c>
      <c r="H16" s="87">
        <v>721835.9</v>
      </c>
      <c r="I16" s="86">
        <v>715902.44</v>
      </c>
      <c r="J16" s="87">
        <v>736298.44</v>
      </c>
      <c r="K16" s="86">
        <v>742017.35</v>
      </c>
      <c r="L16" s="87">
        <v>758828.07</v>
      </c>
      <c r="M16" s="86">
        <v>635702.14</v>
      </c>
      <c r="N16" s="52">
        <v>757306.06</v>
      </c>
      <c r="O16" s="88">
        <f t="shared" si="0"/>
        <v>121603.92000000004</v>
      </c>
      <c r="P16" s="69"/>
      <c r="Q16" s="88">
        <f t="shared" si="1"/>
        <v>-757306.06</v>
      </c>
      <c r="R16" s="74">
        <f t="shared" si="2"/>
        <v>-1</v>
      </c>
    </row>
    <row r="17" spans="1:18" s="21" customFormat="1">
      <c r="A17" s="89" t="s">
        <v>12</v>
      </c>
      <c r="B17" s="90" t="s">
        <v>16</v>
      </c>
      <c r="C17" s="88">
        <v>491739.48</v>
      </c>
      <c r="D17" s="91">
        <v>528277.78</v>
      </c>
      <c r="E17" s="88">
        <v>491155.34</v>
      </c>
      <c r="F17" s="91">
        <v>465802.81</v>
      </c>
      <c r="G17" s="88">
        <v>552623.84</v>
      </c>
      <c r="H17" s="91">
        <v>569036.79</v>
      </c>
      <c r="I17" s="41">
        <v>649013.87</v>
      </c>
      <c r="J17" s="23">
        <v>655738.86</v>
      </c>
      <c r="K17" s="41">
        <v>595933.94999999995</v>
      </c>
      <c r="L17" s="23">
        <v>726027.09</v>
      </c>
      <c r="M17" s="41">
        <v>709498.81</v>
      </c>
      <c r="N17" s="52">
        <v>722467.96</v>
      </c>
      <c r="O17" s="88">
        <f t="shared" si="0"/>
        <v>12969.149999999907</v>
      </c>
      <c r="P17" s="69"/>
      <c r="Q17" s="88">
        <f t="shared" si="1"/>
        <v>-722467.96</v>
      </c>
      <c r="R17" s="74">
        <f t="shared" si="2"/>
        <v>-1</v>
      </c>
    </row>
    <row r="18" spans="1:18" s="21" customFormat="1">
      <c r="A18" s="89" t="s">
        <v>13</v>
      </c>
      <c r="B18" s="90" t="s">
        <v>17</v>
      </c>
      <c r="C18" s="88">
        <v>461143.84</v>
      </c>
      <c r="D18" s="91">
        <v>489097.83</v>
      </c>
      <c r="E18" s="88">
        <v>478093.65</v>
      </c>
      <c r="F18" s="91">
        <v>654813.54</v>
      </c>
      <c r="G18" s="88">
        <v>594819.5</v>
      </c>
      <c r="H18" s="91">
        <v>619101.64</v>
      </c>
      <c r="I18" s="41">
        <v>625441.47</v>
      </c>
      <c r="J18" s="23">
        <v>637361.72</v>
      </c>
      <c r="K18" s="41">
        <v>681985.61</v>
      </c>
      <c r="L18" s="23">
        <v>491292.3</v>
      </c>
      <c r="M18" s="41">
        <v>639140.59</v>
      </c>
      <c r="N18" s="52">
        <v>667222.13</v>
      </c>
      <c r="O18" s="88">
        <f t="shared" si="0"/>
        <v>28081.540000000037</v>
      </c>
      <c r="P18" s="69"/>
      <c r="Q18" s="88">
        <f t="shared" si="1"/>
        <v>-667222.13</v>
      </c>
      <c r="R18" s="74">
        <f t="shared" si="2"/>
        <v>-1</v>
      </c>
    </row>
    <row r="19" spans="1:18">
      <c r="P19" s="33"/>
    </row>
    <row r="20" spans="1:18">
      <c r="P20" s="33"/>
    </row>
    <row r="21" spans="1:18">
      <c r="P21" s="33"/>
    </row>
    <row r="22" spans="1:18">
      <c r="P22" s="33"/>
    </row>
    <row r="23" spans="1:18">
      <c r="P23" s="33"/>
    </row>
    <row r="24" spans="1:18">
      <c r="P24" s="33"/>
    </row>
    <row r="25" spans="1:18">
      <c r="P25" s="33"/>
    </row>
    <row r="26" spans="1:18">
      <c r="P26" s="33"/>
    </row>
    <row r="27" spans="1:18">
      <c r="P27" s="33"/>
    </row>
    <row r="28" spans="1:18">
      <c r="P28" s="33"/>
    </row>
    <row r="29" spans="1:18">
      <c r="P29" s="33"/>
    </row>
    <row r="30" spans="1:18">
      <c r="P30" s="33"/>
    </row>
    <row r="31" spans="1:18">
      <c r="P31" s="33"/>
    </row>
    <row r="32" spans="1:18">
      <c r="P32" s="33"/>
    </row>
    <row r="33" spans="16:16">
      <c r="P33" s="33"/>
    </row>
    <row r="34" spans="16:16">
      <c r="P34" s="33"/>
    </row>
    <row r="35" spans="16:16">
      <c r="P35" s="33"/>
    </row>
    <row r="36" spans="16:16">
      <c r="P36" s="33"/>
    </row>
    <row r="37" spans="16:16">
      <c r="P37" s="33"/>
    </row>
    <row r="38" spans="16:16">
      <c r="P38" s="33"/>
    </row>
    <row r="39" spans="16:16">
      <c r="P39" s="33"/>
    </row>
    <row r="40" spans="16:16">
      <c r="P40" s="33"/>
    </row>
    <row r="41" spans="16:16">
      <c r="P41" s="33"/>
    </row>
    <row r="42" spans="16:16">
      <c r="P42" s="33"/>
    </row>
    <row r="43" spans="16:16">
      <c r="P43" s="33"/>
    </row>
    <row r="44" spans="16:16">
      <c r="P44" s="33"/>
    </row>
    <row r="45" spans="16:16">
      <c r="P45" s="33"/>
    </row>
    <row r="46" spans="16:16">
      <c r="P46" s="33"/>
    </row>
    <row r="47" spans="16:16">
      <c r="P47" s="33"/>
    </row>
    <row r="48" spans="16:16">
      <c r="P48" s="33"/>
    </row>
    <row r="49" spans="16:16">
      <c r="P49" s="33"/>
    </row>
  </sheetData>
  <phoneticPr fontId="0" type="noConversion"/>
  <printOptions horizontalCentered="1" verticalCentered="1"/>
  <pageMargins left="0.5" right="0.5" top="0.5" bottom="0.5" header="0" footer="0"/>
  <pageSetup scale="47" orientation="landscape" draft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9"/>
  <sheetViews>
    <sheetView zoomScaleNormal="100" workbookViewId="0">
      <selection activeCell="C19" sqref="C19"/>
    </sheetView>
  </sheetViews>
  <sheetFormatPr defaultRowHeight="15"/>
  <cols>
    <col min="2" max="3" width="11.109375" customWidth="1"/>
  </cols>
  <sheetData>
    <row r="1" spans="1:3">
      <c r="B1" t="s">
        <v>46</v>
      </c>
      <c r="C1" t="s">
        <v>47</v>
      </c>
    </row>
    <row r="2" spans="1:3" ht="15.75">
      <c r="A2" s="75" t="s">
        <v>19</v>
      </c>
      <c r="B2" s="99">
        <f>+'Sales Tax'!C$39</f>
        <v>4928215.1999999993</v>
      </c>
    </row>
    <row r="3" spans="1:3" ht="15.75">
      <c r="A3" s="75" t="s">
        <v>22</v>
      </c>
      <c r="B3">
        <f>(B2+B4)/2</f>
        <v>5379356.5249999994</v>
      </c>
      <c r="C3" s="99">
        <f>+'Sales Tax'!D$39</f>
        <v>5535237.8000000007</v>
      </c>
    </row>
    <row r="4" spans="1:3" ht="15.75">
      <c r="A4" s="75" t="s">
        <v>23</v>
      </c>
      <c r="B4" s="99">
        <f>+'Sales Tax'!E$39</f>
        <v>5830497.8499999996</v>
      </c>
      <c r="C4">
        <f>(C3+C5)/2</f>
        <v>5978962.8000000007</v>
      </c>
    </row>
    <row r="5" spans="1:3" ht="15.75">
      <c r="A5" s="75" t="s">
        <v>24</v>
      </c>
      <c r="B5">
        <f>(B4+B6)/2</f>
        <v>6194107.915</v>
      </c>
      <c r="C5" s="99">
        <f>+'Sales Tax'!F$39</f>
        <v>6422687.7999999998</v>
      </c>
    </row>
    <row r="6" spans="1:3" ht="15.75">
      <c r="A6" s="75" t="s">
        <v>25</v>
      </c>
      <c r="B6" s="99">
        <f>+'Sales Tax'!G$39</f>
        <v>6557717.9800000004</v>
      </c>
      <c r="C6">
        <f>(C5+C7)/2</f>
        <v>6748076.4900000002</v>
      </c>
    </row>
    <row r="7" spans="1:3" ht="15.75">
      <c r="A7" s="75" t="s">
        <v>26</v>
      </c>
      <c r="B7">
        <f>(B6+B8)/2</f>
        <v>7004620.7549999999</v>
      </c>
      <c r="C7" s="99">
        <f>+'Sales Tax'!H$39</f>
        <v>7073465.1799999997</v>
      </c>
    </row>
    <row r="8" spans="1:3" ht="15.75">
      <c r="A8" s="75" t="s">
        <v>27</v>
      </c>
      <c r="B8" s="99">
        <f>+'Sales Tax'!I$39</f>
        <v>7451523.5299999993</v>
      </c>
      <c r="C8">
        <f>(C7+C9)/2</f>
        <v>7527771.415</v>
      </c>
    </row>
    <row r="9" spans="1:3" ht="15.75">
      <c r="A9" s="75" t="s">
        <v>28</v>
      </c>
      <c r="B9">
        <f>(B8+B10)/2</f>
        <v>7553369.0299999993</v>
      </c>
      <c r="C9" s="99">
        <f>+'Sales Tax'!J$39</f>
        <v>7982077.6500000004</v>
      </c>
    </row>
    <row r="10" spans="1:3" ht="15.75">
      <c r="A10" s="75" t="s">
        <v>36</v>
      </c>
      <c r="B10" s="99">
        <f>+'Sales Tax'!K$39</f>
        <v>7655214.5300000003</v>
      </c>
      <c r="C10">
        <f>(C9+C11)/2</f>
        <v>8035480.7150000008</v>
      </c>
    </row>
    <row r="11" spans="1:3" ht="15.75">
      <c r="A11" s="75" t="s">
        <v>37</v>
      </c>
      <c r="B11">
        <f>(B10+B12)/2</f>
        <v>7759554.8000000007</v>
      </c>
      <c r="C11" s="99">
        <f>+'Sales Tax'!L$39</f>
        <v>8088883.7800000012</v>
      </c>
    </row>
    <row r="12" spans="1:3" ht="15.75">
      <c r="A12" s="75" t="s">
        <v>38</v>
      </c>
      <c r="B12" s="99">
        <f>+'Sales Tax'!M$39</f>
        <v>7863895.0700000003</v>
      </c>
      <c r="C12">
        <f>(C11+C13)/2</f>
        <v>8224192.6750000007</v>
      </c>
    </row>
    <row r="13" spans="1:3" ht="15.75">
      <c r="A13" s="75" t="s">
        <v>39</v>
      </c>
      <c r="B13">
        <f>(B12+B14)/2</f>
        <v>8294518.1799999997</v>
      </c>
      <c r="C13" s="99">
        <f>+'Sales Tax'!O$39</f>
        <v>8359501.5700000003</v>
      </c>
    </row>
    <row r="14" spans="1:3" ht="15.75">
      <c r="A14" s="75" t="s">
        <v>40</v>
      </c>
      <c r="B14" s="99">
        <v>8725141.2899999991</v>
      </c>
      <c r="C14">
        <f>(C13+C15)/2</f>
        <v>8569384.8399999999</v>
      </c>
    </row>
    <row r="15" spans="1:3" ht="15.75">
      <c r="A15" s="75" t="s">
        <v>43</v>
      </c>
      <c r="B15">
        <f>(B14+B16)/2</f>
        <v>8654683.1649999991</v>
      </c>
      <c r="C15" s="99">
        <v>8779268.1100000013</v>
      </c>
    </row>
    <row r="16" spans="1:3" ht="15.75">
      <c r="A16" s="75" t="s">
        <v>45</v>
      </c>
      <c r="B16" s="99">
        <v>8584225.0399999991</v>
      </c>
      <c r="C16">
        <f>(C15+C17)/2</f>
        <v>8718434.2850000001</v>
      </c>
    </row>
    <row r="17" spans="1:3" ht="15.75">
      <c r="A17" s="75" t="s">
        <v>48</v>
      </c>
      <c r="B17">
        <f>(B16+B18)/2</f>
        <v>8542112.5199999996</v>
      </c>
      <c r="C17" s="99">
        <v>8657600.459999999</v>
      </c>
    </row>
    <row r="18" spans="1:3" ht="15.75">
      <c r="A18" s="75" t="s">
        <v>49</v>
      </c>
      <c r="B18" s="99">
        <v>8500000</v>
      </c>
      <c r="C18">
        <f>(C17+C19)/2</f>
        <v>8578800.2300000004</v>
      </c>
    </row>
    <row r="19" spans="1:3" ht="15.75">
      <c r="A19" s="75" t="s">
        <v>50</v>
      </c>
      <c r="C19" s="99">
        <v>8500000</v>
      </c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14" min="3" max="3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zoomScaleNormal="100" workbookViewId="0">
      <selection activeCell="F20" sqref="F20"/>
    </sheetView>
  </sheetViews>
  <sheetFormatPr defaultRowHeight="15"/>
  <cols>
    <col min="1" max="2" width="11.77734375" bestFit="1" customWidth="1"/>
    <col min="3" max="3" width="13.6640625" customWidth="1"/>
    <col min="4" max="4" width="13.77734375" customWidth="1"/>
    <col min="5" max="5" width="14.33203125" customWidth="1"/>
    <col min="6" max="6" width="13.109375" customWidth="1"/>
    <col min="7" max="7" width="4.33203125" customWidth="1"/>
    <col min="8" max="8" width="13.33203125" customWidth="1"/>
  </cols>
  <sheetData>
    <row r="1" spans="1:6" ht="15.75">
      <c r="A1" s="129"/>
      <c r="B1" s="137" t="s">
        <v>66</v>
      </c>
      <c r="C1" s="14"/>
      <c r="D1" s="14"/>
      <c r="E1" s="14"/>
      <c r="F1" s="14"/>
    </row>
    <row r="2" spans="1:6" ht="15.75">
      <c r="A2" s="129"/>
      <c r="B2" s="141" t="s">
        <v>58</v>
      </c>
      <c r="C2" s="100"/>
      <c r="D2" s="100"/>
      <c r="E2" s="53"/>
      <c r="F2" s="14"/>
    </row>
    <row r="3" spans="1:6">
      <c r="A3" s="130"/>
      <c r="B3" s="130"/>
      <c r="C3" s="133"/>
      <c r="D3" s="133"/>
      <c r="E3" s="14"/>
      <c r="F3" s="14"/>
    </row>
    <row r="4" spans="1:6" ht="15.75">
      <c r="A4" s="70"/>
      <c r="B4" s="70"/>
      <c r="C4" s="66" t="s">
        <v>18</v>
      </c>
      <c r="D4" s="147" t="s">
        <v>18</v>
      </c>
      <c r="E4" s="49"/>
      <c r="F4" s="49"/>
    </row>
    <row r="5" spans="1:6" ht="15.75">
      <c r="A5" s="97" t="s">
        <v>0</v>
      </c>
      <c r="B5" s="97" t="s">
        <v>14</v>
      </c>
      <c r="C5" s="66" t="s">
        <v>15</v>
      </c>
      <c r="D5" s="147" t="s">
        <v>15</v>
      </c>
      <c r="E5" s="49"/>
      <c r="F5" s="49"/>
    </row>
    <row r="6" spans="1:6" ht="15.75">
      <c r="A6" s="97" t="s">
        <v>1</v>
      </c>
      <c r="B6" s="97" t="s">
        <v>15</v>
      </c>
      <c r="C6" s="66">
        <v>2015</v>
      </c>
      <c r="D6" s="147" t="s">
        <v>57</v>
      </c>
      <c r="E6" s="127"/>
      <c r="F6" s="14"/>
    </row>
    <row r="7" spans="1:6">
      <c r="A7" s="92" t="s">
        <v>10</v>
      </c>
      <c r="B7" s="92" t="s">
        <v>12</v>
      </c>
      <c r="C7" s="109">
        <v>973186.75</v>
      </c>
      <c r="D7" s="114">
        <f>1.02*C7</f>
        <v>992650.48499999999</v>
      </c>
      <c r="E7" s="17"/>
      <c r="F7" s="144"/>
    </row>
    <row r="8" spans="1:6">
      <c r="A8" s="96"/>
      <c r="B8" s="95"/>
      <c r="C8" s="107"/>
      <c r="D8" s="113"/>
      <c r="E8" s="17"/>
      <c r="F8" s="144"/>
    </row>
    <row r="9" spans="1:6">
      <c r="A9" s="92" t="s">
        <v>11</v>
      </c>
      <c r="B9" s="92" t="s">
        <v>13</v>
      </c>
      <c r="C9" s="109">
        <v>986677.73</v>
      </c>
      <c r="D9" s="114">
        <f>1.02*C9</f>
        <v>1006411.2846</v>
      </c>
      <c r="E9" s="17"/>
      <c r="F9" s="144"/>
    </row>
    <row r="10" spans="1:6">
      <c r="A10" s="93"/>
      <c r="B10" s="93"/>
      <c r="C10" s="107"/>
      <c r="D10" s="113"/>
      <c r="E10" s="17"/>
      <c r="F10" s="144"/>
    </row>
    <row r="11" spans="1:6">
      <c r="A11" s="94" t="s">
        <v>12</v>
      </c>
      <c r="B11" s="94" t="s">
        <v>16</v>
      </c>
      <c r="C11" s="109">
        <v>954677.45</v>
      </c>
      <c r="D11" s="114">
        <f>1.02*C11</f>
        <v>973770.99899999995</v>
      </c>
      <c r="E11" s="17"/>
      <c r="F11" s="144"/>
    </row>
    <row r="12" spans="1:6">
      <c r="A12" s="93"/>
      <c r="B12" s="93"/>
      <c r="C12" s="107"/>
      <c r="D12" s="113"/>
      <c r="E12" s="17"/>
      <c r="F12" s="144"/>
    </row>
    <row r="13" spans="1:6">
      <c r="A13" s="94" t="s">
        <v>13</v>
      </c>
      <c r="B13" s="94" t="s">
        <v>17</v>
      </c>
      <c r="C13" s="109">
        <v>946956.41</v>
      </c>
      <c r="D13" s="114">
        <f>1.02*C13</f>
        <v>965895.53820000007</v>
      </c>
      <c r="E13" s="17"/>
      <c r="F13" s="144"/>
    </row>
    <row r="14" spans="1:6" ht="15.75">
      <c r="A14" s="54"/>
      <c r="B14" s="54"/>
      <c r="C14" s="138"/>
      <c r="D14" s="102"/>
      <c r="E14" s="139"/>
      <c r="F14" s="144"/>
    </row>
    <row r="15" spans="1:6">
      <c r="A15" s="57"/>
      <c r="B15" s="120"/>
      <c r="C15" s="118">
        <f>SUM(C7:C13)</f>
        <v>3861498.34</v>
      </c>
      <c r="D15" s="104">
        <f>SUM(D7:D13)</f>
        <v>3938728.3068000004</v>
      </c>
      <c r="E15" s="53"/>
      <c r="F15" s="144"/>
    </row>
    <row r="16" spans="1:6">
      <c r="E16" s="144"/>
      <c r="F16" s="144"/>
    </row>
    <row r="18" spans="1:8" ht="15.75">
      <c r="D18" s="146">
        <v>2015</v>
      </c>
      <c r="E18" s="146">
        <v>2016</v>
      </c>
      <c r="F18" s="146">
        <v>2017</v>
      </c>
      <c r="H18" s="146">
        <v>2018</v>
      </c>
    </row>
    <row r="19" spans="1:8" ht="15.75">
      <c r="C19" s="142"/>
      <c r="D19" s="148" t="s">
        <v>65</v>
      </c>
      <c r="E19" s="148" t="s">
        <v>64</v>
      </c>
      <c r="F19" s="148" t="s">
        <v>67</v>
      </c>
      <c r="H19" s="149" t="s">
        <v>67</v>
      </c>
    </row>
    <row r="20" spans="1:8">
      <c r="A20" s="142" t="s">
        <v>63</v>
      </c>
      <c r="D20" s="143">
        <v>10647769.389999999</v>
      </c>
      <c r="E20" s="143">
        <f>D20*1.02</f>
        <v>10860724.777799999</v>
      </c>
      <c r="F20" s="143">
        <f>E20*1.01</f>
        <v>10969332.025578</v>
      </c>
      <c r="H20" s="143">
        <f>(F20*0.897)*1.01</f>
        <v>9937885.7352129016</v>
      </c>
    </row>
    <row r="21" spans="1:8">
      <c r="A21" s="142" t="s">
        <v>59</v>
      </c>
    </row>
    <row r="22" spans="1:8">
      <c r="D22" s="143"/>
    </row>
    <row r="23" spans="1:8">
      <c r="A23" s="142" t="s">
        <v>60</v>
      </c>
      <c r="D23" s="145">
        <f>C15/D20</f>
        <v>0.36265796135917255</v>
      </c>
      <c r="E23" s="143">
        <f>E20*D23</f>
        <v>3938728.3067999999</v>
      </c>
      <c r="F23" s="143">
        <f>0.3627*F20</f>
        <v>3978576.7256771405</v>
      </c>
    </row>
    <row r="24" spans="1:8">
      <c r="D24" s="143"/>
      <c r="E24" s="143"/>
    </row>
    <row r="25" spans="1:8">
      <c r="A25" s="142" t="s">
        <v>61</v>
      </c>
      <c r="D25" s="143"/>
      <c r="E25" s="143"/>
    </row>
    <row r="26" spans="1:8">
      <c r="A26" s="142" t="s">
        <v>62</v>
      </c>
      <c r="D26" s="145">
        <v>0.10299999999999999</v>
      </c>
      <c r="E26" s="143"/>
      <c r="F26" s="143">
        <f>-0.103*F23</f>
        <v>-409793.40274474543</v>
      </c>
    </row>
    <row r="27" spans="1:8">
      <c r="D27" s="143"/>
      <c r="E27" s="143"/>
    </row>
    <row r="28" spans="1:8">
      <c r="E28" s="143"/>
      <c r="F28" s="143">
        <f>F20+F26</f>
        <v>10559538.622833254</v>
      </c>
    </row>
    <row r="29" spans="1:8">
      <c r="E29" s="143"/>
    </row>
    <row r="30" spans="1:8">
      <c r="E30" s="143"/>
    </row>
    <row r="31" spans="1:8">
      <c r="E31" s="143"/>
    </row>
    <row r="32" spans="1:8">
      <c r="E32" s="143"/>
    </row>
    <row r="33" spans="5:5">
      <c r="E33" s="143"/>
    </row>
    <row r="34" spans="5:5">
      <c r="E34" s="143"/>
    </row>
    <row r="35" spans="5:5">
      <c r="E35" s="143"/>
    </row>
    <row r="36" spans="5:5">
      <c r="E36" s="143"/>
    </row>
    <row r="37" spans="5:5">
      <c r="E37" s="143"/>
    </row>
    <row r="38" spans="5:5">
      <c r="E38" s="143"/>
    </row>
    <row r="39" spans="5:5">
      <c r="E39" s="143"/>
    </row>
    <row r="40" spans="5:5">
      <c r="E40" s="14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Sales Tax</vt:lpstr>
      <vt:lpstr>Sales Tax Break Down</vt:lpstr>
      <vt:lpstr>Auto-Non Auto</vt:lpstr>
      <vt:lpstr>Chart1</vt:lpstr>
      <vt:lpstr>Chart2</vt:lpstr>
      <vt:lpstr>Chart3</vt:lpstr>
      <vt:lpstr>Sheet1</vt:lpstr>
      <vt:lpstr>Areax</vt:lpstr>
      <vt:lpstr>Chart1!Print_Area</vt:lpstr>
      <vt:lpstr>Chart2!Print_Area</vt:lpstr>
      <vt:lpstr>Chart3!Print_Area</vt:lpstr>
      <vt:lpstr>'Sales Tax'!Print_Area</vt:lpstr>
      <vt:lpstr>'Sales Tax Break Down'!Print_Area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DJThomas</dc:creator>
  <cp:lastModifiedBy>David J. Thomas</cp:lastModifiedBy>
  <cp:lastPrinted>2020-04-15T12:08:22Z</cp:lastPrinted>
  <dcterms:created xsi:type="dcterms:W3CDTF">2009-05-15T15:55:48Z</dcterms:created>
  <dcterms:modified xsi:type="dcterms:W3CDTF">2022-08-16T18:38:28Z</dcterms:modified>
</cp:coreProperties>
</file>